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Users\36069211\OneDrive - ESE VIDASINU\2022\COMUNICACION PLAN DE MEJORAMIENTO\"/>
    </mc:Choice>
  </mc:AlternateContent>
  <xr:revisionPtr revIDLastSave="0" documentId="13_ncr:1_{7B08DD0C-2516-42A0-B0BC-21FF364B959F}" xr6:coauthVersionLast="46" xr6:coauthVersionMax="47" xr10:uidLastSave="{00000000-0000-0000-0000-000000000000}"/>
  <bookViews>
    <workbookView xWindow="-120" yWindow="-120" windowWidth="24240" windowHeight="13140" xr2:uid="{00000000-000D-0000-FFFF-FFFF00000000}"/>
  </bookViews>
  <sheets>
    <sheet name="Mapa de Riesgos" sheetId="1" r:id="rId1"/>
    <sheet name="Mapa de Controles" sheetId="2" r:id="rId2"/>
    <sheet name="Seguimiento" sheetId="3" r:id="rId3"/>
    <sheet name="Metodologia" sheetId="4" r:id="rId4"/>
  </sheets>
  <definedNames>
    <definedName name="_xlnm._FilterDatabase" localSheetId="0" hidden="1">'Mapa de Riesgos'!$A$10:$AC$33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32" i="2" l="1"/>
  <c r="T32" i="2"/>
  <c r="R32" i="2"/>
  <c r="P32" i="2"/>
  <c r="N32" i="2"/>
  <c r="L32" i="2"/>
  <c r="J32" i="2"/>
  <c r="V31" i="2"/>
  <c r="T31" i="2"/>
  <c r="R31" i="2"/>
  <c r="P31" i="2"/>
  <c r="N31" i="2"/>
  <c r="L31" i="2"/>
  <c r="J31" i="2"/>
  <c r="L29" i="3" l="1"/>
  <c r="AI26" i="2"/>
  <c r="AI14" i="2"/>
  <c r="AI15" i="2"/>
  <c r="V26" i="2"/>
  <c r="T26" i="2"/>
  <c r="R26" i="2"/>
  <c r="P26" i="2"/>
  <c r="N26" i="2"/>
  <c r="L26" i="2"/>
  <c r="J26" i="2"/>
  <c r="F26" i="2"/>
  <c r="F25" i="2"/>
  <c r="W26" i="2" l="1"/>
  <c r="O13" i="1"/>
  <c r="AI31" i="2"/>
  <c r="AH32" i="2"/>
  <c r="AH31" i="2"/>
  <c r="AG29" i="2"/>
  <c r="M13" i="1" l="1"/>
  <c r="M16" i="1"/>
  <c r="M19" i="1"/>
  <c r="M22" i="1"/>
  <c r="M25" i="1"/>
  <c r="M28" i="1"/>
  <c r="M31" i="1"/>
  <c r="I34" i="3"/>
  <c r="I25" i="3"/>
  <c r="I28" i="3"/>
  <c r="I19" i="3"/>
  <c r="L28" i="3"/>
  <c r="L31" i="3"/>
  <c r="L32" i="3"/>
  <c r="L34" i="3"/>
  <c r="L35" i="3"/>
  <c r="L19" i="3"/>
  <c r="L21" i="3"/>
  <c r="AI22" i="2"/>
  <c r="AI25" i="2"/>
  <c r="AH22" i="2"/>
  <c r="AH25" i="2"/>
  <c r="AG16" i="2"/>
  <c r="AG18" i="2"/>
  <c r="AG15" i="2"/>
  <c r="I22" i="3" l="1"/>
  <c r="L22" i="3"/>
  <c r="AI16" i="2"/>
  <c r="AI19" i="2"/>
  <c r="AH19" i="2"/>
  <c r="AH16" i="2"/>
  <c r="L16" i="3"/>
  <c r="L17" i="3"/>
  <c r="L18" i="3"/>
  <c r="I16" i="3"/>
  <c r="I31" i="3"/>
  <c r="AG28" i="2"/>
  <c r="AI28" i="2"/>
  <c r="AH28" i="2"/>
  <c r="O28" i="1"/>
  <c r="P28" i="1"/>
  <c r="P31" i="1"/>
  <c r="I28" i="1"/>
  <c r="I31" i="1"/>
  <c r="C34" i="3" s="1"/>
  <c r="AI13" i="2"/>
  <c r="AH13" i="2"/>
  <c r="AG14" i="2"/>
  <c r="AG13" i="2"/>
  <c r="P19" i="1" l="1"/>
  <c r="P22" i="1"/>
  <c r="D19" i="3" l="1"/>
  <c r="E19" i="3"/>
  <c r="D22" i="3"/>
  <c r="E22" i="3"/>
  <c r="D25" i="3"/>
  <c r="E25" i="3"/>
  <c r="D28" i="3"/>
  <c r="E28" i="3"/>
  <c r="C31" i="3"/>
  <c r="D31" i="3"/>
  <c r="E31" i="3"/>
  <c r="D34" i="3"/>
  <c r="E34" i="3"/>
  <c r="D16" i="3"/>
  <c r="E16" i="3"/>
  <c r="B19" i="3"/>
  <c r="B22" i="3"/>
  <c r="B25" i="3"/>
  <c r="B28" i="3"/>
  <c r="B31" i="3"/>
  <c r="B34" i="3"/>
  <c r="B16" i="3"/>
  <c r="I16" i="1" l="1"/>
  <c r="C19" i="3" s="1"/>
  <c r="F32" i="2"/>
  <c r="F31" i="2"/>
  <c r="B25" i="2"/>
  <c r="B28" i="2"/>
  <c r="B31" i="2"/>
  <c r="O19" i="1" l="1"/>
  <c r="C28" i="2" l="1"/>
  <c r="C31" i="2"/>
  <c r="D22" i="2"/>
  <c r="D25" i="2"/>
  <c r="D28" i="2"/>
  <c r="D31" i="2"/>
  <c r="E22" i="2"/>
  <c r="E25" i="2"/>
  <c r="E28" i="2"/>
  <c r="E31" i="2"/>
  <c r="F22" i="2"/>
  <c r="F28" i="2"/>
  <c r="F29" i="2"/>
  <c r="B22" i="2"/>
  <c r="A28" i="2"/>
  <c r="A31" i="2"/>
  <c r="A22" i="2"/>
  <c r="A25" i="2"/>
  <c r="P25" i="1" l="1"/>
  <c r="I25" i="1"/>
  <c r="O25" i="1"/>
  <c r="O31" i="1"/>
  <c r="C25" i="2" l="1"/>
  <c r="C28" i="3"/>
  <c r="I19" i="1"/>
  <c r="C22" i="3" s="1"/>
  <c r="I22" i="1"/>
  <c r="C22" i="2" l="1"/>
  <c r="C25" i="3"/>
  <c r="I13" i="1"/>
  <c r="C16" i="3" s="1"/>
  <c r="V14" i="2" l="1"/>
  <c r="V15" i="2"/>
  <c r="V16" i="2"/>
  <c r="V18" i="2"/>
  <c r="V19" i="2"/>
  <c r="V22" i="2"/>
  <c r="V25" i="2"/>
  <c r="V28" i="2"/>
  <c r="V29" i="2"/>
  <c r="T14" i="2"/>
  <c r="T15" i="2"/>
  <c r="T16" i="2"/>
  <c r="T18" i="2"/>
  <c r="T19" i="2"/>
  <c r="T22" i="2"/>
  <c r="T25" i="2"/>
  <c r="T28" i="2"/>
  <c r="T29" i="2"/>
  <c r="R14" i="2"/>
  <c r="R15" i="2"/>
  <c r="R16" i="2"/>
  <c r="R18" i="2"/>
  <c r="R19" i="2"/>
  <c r="R22" i="2"/>
  <c r="R25" i="2"/>
  <c r="R28" i="2"/>
  <c r="R29" i="2"/>
  <c r="P14" i="2"/>
  <c r="P15" i="2"/>
  <c r="P16" i="2"/>
  <c r="P18" i="2"/>
  <c r="P19" i="2"/>
  <c r="P22" i="2"/>
  <c r="P25" i="2"/>
  <c r="P28" i="2"/>
  <c r="P29" i="2"/>
  <c r="N14" i="2"/>
  <c r="N15" i="2"/>
  <c r="N16" i="2"/>
  <c r="N18" i="2"/>
  <c r="N19" i="2"/>
  <c r="N22" i="2"/>
  <c r="N25" i="2"/>
  <c r="N28" i="2"/>
  <c r="N29" i="2"/>
  <c r="L14" i="2"/>
  <c r="L15" i="2"/>
  <c r="L16" i="2"/>
  <c r="L18" i="2"/>
  <c r="L19" i="2"/>
  <c r="L22" i="2"/>
  <c r="L25" i="2"/>
  <c r="L28" i="2"/>
  <c r="L29" i="2"/>
  <c r="J14" i="2"/>
  <c r="J15" i="2"/>
  <c r="J16" i="2"/>
  <c r="J18" i="2"/>
  <c r="J19" i="2"/>
  <c r="J22" i="2"/>
  <c r="J25" i="2"/>
  <c r="J28" i="2"/>
  <c r="J29" i="2"/>
  <c r="V13" i="2"/>
  <c r="P13" i="2"/>
  <c r="T13" i="2"/>
  <c r="R13" i="2"/>
  <c r="N13" i="2"/>
  <c r="L13" i="2"/>
  <c r="J13" i="2"/>
  <c r="W25" i="2" l="1"/>
  <c r="X25" i="2" s="1"/>
  <c r="W31" i="2"/>
  <c r="W18" i="2"/>
  <c r="W19" i="2"/>
  <c r="X19" i="2" s="1"/>
  <c r="Z19" i="2" s="1"/>
  <c r="T19" i="1" s="1"/>
  <c r="U19" i="1" s="1"/>
  <c r="W16" i="2"/>
  <c r="W22" i="2"/>
  <c r="W28" i="2"/>
  <c r="W13" i="2"/>
  <c r="W32" i="2"/>
  <c r="W29" i="2"/>
  <c r="AA13" i="2"/>
  <c r="V13" i="1" s="1"/>
  <c r="W13" i="1" s="1"/>
  <c r="W15" i="2"/>
  <c r="W14" i="2"/>
  <c r="P13" i="1"/>
  <c r="F14" i="2"/>
  <c r="F15" i="2"/>
  <c r="F16" i="2"/>
  <c r="F18" i="2"/>
  <c r="F19" i="2"/>
  <c r="F13" i="2"/>
  <c r="C16" i="2"/>
  <c r="D16" i="2"/>
  <c r="E16" i="2"/>
  <c r="C19" i="2"/>
  <c r="D19" i="2"/>
  <c r="E19" i="2"/>
  <c r="E13" i="2"/>
  <c r="D13" i="2"/>
  <c r="B16" i="2"/>
  <c r="B19" i="2"/>
  <c r="B13" i="2"/>
  <c r="A16" i="2"/>
  <c r="A19" i="2"/>
  <c r="A13" i="2"/>
  <c r="P16" i="1"/>
  <c r="O22" i="1"/>
  <c r="O16" i="1"/>
  <c r="AA16" i="2" s="1"/>
  <c r="V16" i="1" s="1"/>
  <c r="W16" i="1" s="1"/>
  <c r="X28" i="2" l="1"/>
  <c r="Z28" i="2" s="1"/>
  <c r="T28" i="1" s="1"/>
  <c r="U28" i="1" s="1"/>
  <c r="X16" i="2"/>
  <c r="Z16" i="2" s="1"/>
  <c r="T16" i="1" s="1"/>
  <c r="X13" i="2"/>
  <c r="Z13" i="2" s="1"/>
  <c r="T13" i="1" s="1"/>
  <c r="X31" i="2"/>
  <c r="Z31" i="2" s="1"/>
  <c r="T31" i="1" s="1"/>
  <c r="AA25" i="2"/>
  <c r="V25" i="1" s="1"/>
  <c r="W25" i="1" s="1"/>
  <c r="Z25" i="2"/>
  <c r="T25" i="1" s="1"/>
  <c r="AA28" i="2"/>
  <c r="V28" i="1" s="1"/>
  <c r="W28" i="1" s="1"/>
  <c r="AA22" i="2"/>
  <c r="V22" i="1" s="1"/>
  <c r="W22" i="1" s="1"/>
  <c r="X22" i="2"/>
  <c r="Z22" i="2" s="1"/>
  <c r="T22" i="1" s="1"/>
  <c r="U22" i="1" s="1"/>
  <c r="AA31" i="2"/>
  <c r="V31" i="1" s="1"/>
  <c r="W31" i="1" s="1"/>
  <c r="AA19" i="2"/>
  <c r="V19" i="1" s="1"/>
  <c r="W19" i="1" s="1"/>
  <c r="X19" i="1" s="1"/>
  <c r="C13" i="2"/>
  <c r="U13" i="1" l="1"/>
  <c r="X13" i="1" s="1"/>
  <c r="X28" i="1"/>
  <c r="AB28" i="2" s="1"/>
  <c r="AC28" i="2" s="1"/>
  <c r="H31" i="3" s="1"/>
  <c r="U25" i="1"/>
  <c r="X25" i="1" s="1"/>
  <c r="U31" i="1"/>
  <c r="X31" i="1" s="1"/>
  <c r="U16" i="1"/>
  <c r="X16" i="1" s="1"/>
  <c r="AB16" i="2" s="1"/>
  <c r="AC16" i="2" s="1"/>
  <c r="H19" i="3" s="1"/>
  <c r="X22" i="1"/>
  <c r="AB19" i="2"/>
  <c r="AC19" i="2" s="1"/>
  <c r="H22" i="3" s="1"/>
  <c r="Y19" i="1"/>
  <c r="F22" i="3"/>
  <c r="AB13" i="2" l="1"/>
  <c r="AC13" i="2" s="1"/>
  <c r="H16" i="3" s="1"/>
  <c r="F16" i="3"/>
  <c r="Y13" i="1"/>
  <c r="G16" i="3" s="1"/>
  <c r="Y28" i="1"/>
  <c r="G31" i="3" s="1"/>
  <c r="F31" i="3"/>
  <c r="Y25" i="1"/>
  <c r="G28" i="3" s="1"/>
  <c r="AB25" i="2"/>
  <c r="AC25" i="2" s="1"/>
  <c r="H28" i="3" s="1"/>
  <c r="F28" i="3"/>
  <c r="F34" i="3"/>
  <c r="Y31" i="1"/>
  <c r="G34" i="3" s="1"/>
  <c r="AB31" i="2"/>
  <c r="AC31" i="2" s="1"/>
  <c r="H34" i="3" s="1"/>
  <c r="Y16" i="1"/>
  <c r="AD16" i="2" s="1"/>
  <c r="F19" i="3"/>
  <c r="F25" i="3"/>
  <c r="AB22" i="2"/>
  <c r="AC22" i="2" s="1"/>
  <c r="H25" i="3" s="1"/>
  <c r="Y22" i="1"/>
  <c r="G25" i="3" s="1"/>
  <c r="G22" i="3"/>
  <c r="AD19" i="2"/>
  <c r="AD13" i="2" l="1"/>
  <c r="AD28" i="2"/>
  <c r="AD25" i="2"/>
  <c r="AD31" i="2"/>
  <c r="G19" i="3"/>
  <c r="AD2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CONTROL INTERNO</author>
  </authors>
  <commentList>
    <comment ref="B12" authorId="0" shapeId="0" xr:uid="{00000000-0006-0000-0000-000001000000}">
      <text>
        <r>
          <rPr>
            <b/>
            <sz val="9"/>
            <color indexed="81"/>
            <rFont val="Tahoma"/>
            <family val="2"/>
          </rPr>
          <t>CONTROL INTERNO:</t>
        </r>
        <r>
          <rPr>
            <sz val="9"/>
            <color indexed="81"/>
            <rFont val="Tahoma"/>
            <family val="2"/>
          </rPr>
          <t xml:space="preserve">
Pagina 20</t>
        </r>
      </text>
    </comment>
    <comment ref="D12" authorId="0" shapeId="0" xr:uid="{00000000-0006-0000-0000-000002000000}">
      <text>
        <r>
          <rPr>
            <b/>
            <sz val="9"/>
            <color indexed="81"/>
            <rFont val="Tahoma"/>
            <family val="2"/>
          </rPr>
          <t>CONTROL INTERNO:</t>
        </r>
        <r>
          <rPr>
            <sz val="9"/>
            <color indexed="81"/>
            <rFont val="Tahoma"/>
            <family val="2"/>
          </rPr>
          <t xml:space="preserve">
Pagina 20</t>
        </r>
      </text>
    </comment>
    <comment ref="H12" authorId="0" shapeId="0" xr:uid="{00000000-0006-0000-0000-000003000000}">
      <text>
        <r>
          <rPr>
            <b/>
            <sz val="9"/>
            <color indexed="81"/>
            <rFont val="Tahoma"/>
            <family val="2"/>
          </rPr>
          <t>CONTROL INTERNO:</t>
        </r>
        <r>
          <rPr>
            <sz val="9"/>
            <color indexed="81"/>
            <rFont val="Tahoma"/>
            <family val="2"/>
          </rPr>
          <t xml:space="preserve">
Pagina 28</t>
        </r>
      </text>
    </comment>
  </commentList>
</comments>
</file>

<file path=xl/sharedStrings.xml><?xml version="1.0" encoding="utf-8"?>
<sst xmlns="http://schemas.openxmlformats.org/spreadsheetml/2006/main" count="650" uniqueCount="315">
  <si>
    <t>GESTIÓN ESTRATÉGICA</t>
  </si>
  <si>
    <t>CÓDIGO: FR-GE-04</t>
  </si>
  <si>
    <t>VERSIÓN: 01</t>
  </si>
  <si>
    <t>MATRIZ DE IDENTIFICACIÓN Y CONTROL DE RIESGOS</t>
  </si>
  <si>
    <t>FECHA: 18/03/2021</t>
  </si>
  <si>
    <t>Página 1 de 1</t>
  </si>
  <si>
    <t>ELABORÓ</t>
  </si>
  <si>
    <t>REVISÓ</t>
  </si>
  <si>
    <t>APROBÓ</t>
  </si>
  <si>
    <t>Jefe de Planeación</t>
  </si>
  <si>
    <t>Gerente</t>
  </si>
  <si>
    <t>PROCESO</t>
  </si>
  <si>
    <t>Riesgos de Corrupccion</t>
  </si>
  <si>
    <t>LÍDER</t>
  </si>
  <si>
    <t>OBJETIVO</t>
  </si>
  <si>
    <t>No.</t>
  </si>
  <si>
    <t>CONTEXTO ESTRATEGICO</t>
  </si>
  <si>
    <t>IDENTIFICACION</t>
  </si>
  <si>
    <t>ANALISIS DEL RIESGO</t>
  </si>
  <si>
    <t>VALORACION DEL RIESGO</t>
  </si>
  <si>
    <t>MANEJO</t>
  </si>
  <si>
    <t>FACTOR</t>
  </si>
  <si>
    <t>ANALISIS</t>
  </si>
  <si>
    <t>EVALUACION                                                                                                                                                                                                                                                                                                                                                                                                                      (Zona de Riesgo)</t>
  </si>
  <si>
    <t>VALORACION DE CONTROLES</t>
  </si>
  <si>
    <t>ANALISIS DE CONTROLES</t>
  </si>
  <si>
    <t>NUEVA EVALUACION DE RIESGOS                           (Zona de riesgo)</t>
  </si>
  <si>
    <t>TRATAMIENTO DEL RIESGO</t>
  </si>
  <si>
    <t>ACCION A IMPLEMENTAR</t>
  </si>
  <si>
    <t>FECHA IMPLEMENTACION</t>
  </si>
  <si>
    <t>RESPONSABLE</t>
  </si>
  <si>
    <t>INDICADOR DE RIESGO</t>
  </si>
  <si>
    <t>Interno</t>
  </si>
  <si>
    <t>Debido a</t>
  </si>
  <si>
    <t>Externo</t>
  </si>
  <si>
    <t>Del proceso</t>
  </si>
  <si>
    <t>CLASE</t>
  </si>
  <si>
    <t>CAUSAS                                                                                                                                                                                                                                                                                                                                                                                                                                   (Debido a…)</t>
  </si>
  <si>
    <t>RIESGO (Evento)                                                                                                                                                                                                                                                                                                                                                                                                       (Puede suceder…)</t>
  </si>
  <si>
    <t>EFECTO                                                                                                                                                                                                                                                                                                                                                                                                                                 (Lo que podria ocasionar…)</t>
  </si>
  <si>
    <t>PROBABILIDAD (1 - 5)</t>
  </si>
  <si>
    <t>IMPACTO (1 - 5)</t>
  </si>
  <si>
    <t>Tipo de Control</t>
  </si>
  <si>
    <t>CONTROL EXISTENTE (Maximo 3 Controles)</t>
  </si>
  <si>
    <t>PROBABILIDAD                           (1-5)</t>
  </si>
  <si>
    <t>PERSONAL</t>
  </si>
  <si>
    <t xml:space="preserve">1. Ofrecimiento de dadivas a las personas para uso del poder en la consecución de citas. 2. No seguimiento de los tramites correspondientes para las citas. </t>
  </si>
  <si>
    <t xml:space="preserve"> Corrupción</t>
  </si>
  <si>
    <t>Influencia para la consecución de citas médicas</t>
  </si>
  <si>
    <t>1. Inconformismo de los usuarios. 2. Quejas de los usuarios ante las entidades correspondientes. 3. Desmotivación  y malestar de los usuarios en seguir el procedimiento para conseguir una cita.</t>
  </si>
  <si>
    <t>Probable</t>
  </si>
  <si>
    <t>Moderado</t>
  </si>
  <si>
    <t>Preventivo</t>
  </si>
  <si>
    <t xml:space="preserve">Asignaciòn de roles a los usuarios </t>
  </si>
  <si>
    <t>Seguir asignando roles a los usuarios que manejan el agendamiento de citas</t>
  </si>
  <si>
    <t>Desde el 1 de enero de 2021</t>
  </si>
  <si>
    <t>Oficina de sistemas de informacion</t>
  </si>
  <si>
    <t>Porcentaje de quejas relacionadas con la influencia para la consecusiòn de citas medicas</t>
  </si>
  <si>
    <t>Plataforma para que los usuarios soliciten citas</t>
  </si>
  <si>
    <t>Continuar con disponibilidad de plataforma web</t>
  </si>
  <si>
    <t>Correctivo</t>
  </si>
  <si>
    <t>Canales de recepciòn de PQRS</t>
  </si>
  <si>
    <t>Revisiòn permanente de acuerdo a lo estipulado en la ley para el tramite de PQRS</t>
  </si>
  <si>
    <t>Oficina de atencion al usuario</t>
  </si>
  <si>
    <t>1. Desconocimiento de las obligaciones. 2. Funcionarios que no cumplen perfiles. 3. Inexitencia de control de rutas</t>
  </si>
  <si>
    <t>Uso inadecuado de las ambulancias</t>
  </si>
  <si>
    <t>1. Demandas. 2. Mala imagen de la empresa. 3. Quejas de los usuarios. 4. Sanciones de los entes de control. 5. Accidentes o daños en las ambulancias.</t>
  </si>
  <si>
    <t>Mayor</t>
  </si>
  <si>
    <t>Verificaciòn de requisitos en hoja de vida de acuerdo a las normas de habilitación.</t>
  </si>
  <si>
    <t>Continuar con la verificacion de las hojas de vidas del perosnal contratado para conductor de ambulancia de acuerdo a los procedimientos de la institucion</t>
  </si>
  <si>
    <t>Coordinador Asistencial</t>
  </si>
  <si>
    <t>Porcentaje de quejas o de acciones inadecuadas en el uso de ambulancias</t>
  </si>
  <si>
    <t>Monitoreo de las ambulancias por GPS</t>
  </si>
  <si>
    <t>Realizar seguimiento al monitoreo de las ambulancias</t>
  </si>
  <si>
    <t>1. Dadivas ofrecidas por terceros. 2. Ordenes de un superior.</t>
  </si>
  <si>
    <t>SOCIALES Y CULTURALES</t>
  </si>
  <si>
    <t xml:space="preserve">3. Presiones sociales </t>
  </si>
  <si>
    <t>Omisión intencional en la aplicación de los descuentos de ley a beneficio de un tercero</t>
  </si>
  <si>
    <t xml:space="preserve">1. Sanciones tributarias. 2. Investigaciones. </t>
  </si>
  <si>
    <t>Posible</t>
  </si>
  <si>
    <t>Parametrización software contable, para causación de retenciones</t>
  </si>
  <si>
    <t>Realizar verificaciones permanentes en el cambio de la normatividad tributaria para realizar oportunamente los ajustes al software.</t>
  </si>
  <si>
    <t>Contador</t>
  </si>
  <si>
    <t>Software con parametrizaciones actualizado</t>
  </si>
  <si>
    <t>PROCESOS</t>
  </si>
  <si>
    <t>1. Inexistencia de controles en manejo de polizas.</t>
  </si>
  <si>
    <t>Vencimiento injustificado de pólizas</t>
  </si>
  <si>
    <t>1. Detrimento. 2. sanciones disciplinarias. 3. Perdida de propiedad planta y equipos en casos de siniestros</t>
  </si>
  <si>
    <t>Cuadro de control de vencimiento de polizas</t>
  </si>
  <si>
    <t>Continuar con el control de vencimiento de polizas</t>
  </si>
  <si>
    <t xml:space="preserve">Subdirección Administrativa </t>
  </si>
  <si>
    <t>Porcentaje de vencimiento de polizas</t>
  </si>
  <si>
    <t>TECNOLOGIA</t>
  </si>
  <si>
    <t>1. Inexistencia de controles en seguridad de la informacion.</t>
  </si>
  <si>
    <t>Manipulación de información a beneficio de un tercero</t>
  </si>
  <si>
    <t>1. Sanciones disciplinarias. 2. Demandas. 3. Perdida de la imagen institucional.</t>
  </si>
  <si>
    <t>Software IDEAS</t>
  </si>
  <si>
    <t>Capacitacion a los funcionarios en el manejo de software IDEAS</t>
  </si>
  <si>
    <t>Desde el 12 de enero de 2021</t>
  </si>
  <si>
    <t>Oficina de Gestiòn Documental</t>
  </si>
  <si>
    <t>Porcentaje de intentos de ataques de seguridad digital o robo de información</t>
  </si>
  <si>
    <t>Asignacion de usuario y contraseña institucional de equipo de computo</t>
  </si>
  <si>
    <t>Continuar con asignación de usuario a los empleados y colaboradores de la E.S.E. y actualización periodica de las claves de acceso</t>
  </si>
  <si>
    <t>Oficina de Gestiòn de las TICs</t>
  </si>
  <si>
    <t xml:space="preserve">1. Desconocimiento de los deberes como servidor publico. 2. Desconocimiento de valores </t>
  </si>
  <si>
    <t>Trafico de influencias  (amiguismo, persona influyente, clientelismo)</t>
  </si>
  <si>
    <t>1. Perdida de la imagen institucional. 2. Ineficiencia administrativa. 3. Sanciones disciplinarias y fiscales a los funcioanrios. 4. Mal ambiente por clima laboral</t>
  </si>
  <si>
    <t>Despliegue, conocimiento y apropiación del codigo de Integridad</t>
  </si>
  <si>
    <t>Fortalecimiento de la Politica de Integridad</t>
  </si>
  <si>
    <t>Oficina de Talento Humano / Bienestar Social</t>
  </si>
  <si>
    <t>Numero de denuncias  por hechos de corrupccion (traficos de influencia)</t>
  </si>
  <si>
    <t>Socialización del Codigo Unico Disciplinario</t>
  </si>
  <si>
    <t>Realizar ciclo de capacitaciones del Codigo Unico Disciplinario</t>
  </si>
  <si>
    <t>Soborno (cohecho - recibir dadivas)</t>
  </si>
  <si>
    <t>Numero de denuncias  por hechos de corrupccion (cohecho)</t>
  </si>
  <si>
    <t>Corrupción</t>
  </si>
  <si>
    <t>IDENTIFICACION DEL RIESGO</t>
  </si>
  <si>
    <t>PUNTAJE VALORACION</t>
  </si>
  <si>
    <t>CONTROL DE LA PROBABILIDAD</t>
  </si>
  <si>
    <t>CONTROL DEL IMPACTO</t>
  </si>
  <si>
    <t>NUEVA EVALUACION DE LA PROBABILIDAD</t>
  </si>
  <si>
    <t>NUEVA EVALUACION DEL IMPACTO</t>
  </si>
  <si>
    <t>NUEVA EVALUACION ZONA DE RIESGO</t>
  </si>
  <si>
    <t>PLAN DE MITIGACION</t>
  </si>
  <si>
    <t>PERIODIOCIDAD DEL CONTROL</t>
  </si>
  <si>
    <t>FECHA DE IMPLEMENTACION</t>
  </si>
  <si>
    <t>RESPONSABLE DEL PROCESO</t>
  </si>
  <si>
    <t>CONTROL PROPUESTO (Maximo 3 Controles)</t>
  </si>
  <si>
    <t>DESCRIPCION DEL CONTROL</t>
  </si>
  <si>
    <t>¿Que afecta el control?</t>
  </si>
  <si>
    <t>ANALISIS Y EVALUACION DEL CONTROL</t>
  </si>
  <si>
    <t>P.1.1 ¿Existe un responsable asignado a la ejecución del control?</t>
  </si>
  <si>
    <t xml:space="preserve">P.1.2. ¿El responsable tiene la autoridad y adecuada segregación de funciones en la ejecución del control?
</t>
  </si>
  <si>
    <t>P2. ¿La oportunidad en que se ejecuta el control ayuda a prevenir la mitigación del riesgo o a detectar la materialización del riesgo de manera oportuna?</t>
  </si>
  <si>
    <t>P3. ¿Las actividades que se desarrollan en el control realmente buscan por si sola prevenir o detectar las causas que pueden dar origen al riesgo?</t>
  </si>
  <si>
    <t xml:space="preserve">P4. ¿La fuente de información que se utiliza en el desarrollo del control es información confiable que permita mitigar el riesgo?
</t>
  </si>
  <si>
    <t xml:space="preserve">P5. ¿Las observaciones, desviaciones o diferencias identificadas como resultados de la ejecución del control son investigadas y resueltas de manera oportuna?
</t>
  </si>
  <si>
    <t xml:space="preserve">P6. ¿Se deja evidencia o rastro de la ejecución del control que permita a cualquier tercero con la evidencia llegar a la misma conclusión?
</t>
  </si>
  <si>
    <t>Se asigna un usuario y contraseña a las personas encargadas de realizar la asignaciòn de citas, que permite monitorear sus acciones</t>
  </si>
  <si>
    <t>Probabilidad</t>
  </si>
  <si>
    <t xml:space="preserve">Asignado </t>
  </si>
  <si>
    <t>Adecuado</t>
  </si>
  <si>
    <t>Oportuna</t>
  </si>
  <si>
    <t>Prevenir</t>
  </si>
  <si>
    <t>Confiable</t>
  </si>
  <si>
    <t>Se investigan y resuelven oportunamente</t>
  </si>
  <si>
    <t>Completa</t>
  </si>
  <si>
    <t>Permanente</t>
  </si>
  <si>
    <t>Se cuenta con una plataforma web para la solicitud de citas por parte del mismo usuario, para que no recurra a practicas de sobornos</t>
  </si>
  <si>
    <t>Atraves de las buzones de sugerencias o de los distintos canales como pagina web, se pueden realizar denuncias ante estos hechos de corrupcciòn</t>
  </si>
  <si>
    <t>Detectar</t>
  </si>
  <si>
    <t>Se aplica el procedimiento de cumplimiento de requisitos de los conductores de ambulancia, de acuerdo a lo establecido en la resolucion 3100 de 2019 de habilitacion en salud</t>
  </si>
  <si>
    <t>Con el ingreso de cada conductor de ambulancia</t>
  </si>
  <si>
    <t>Se realiza monitoreo permanente de las ambulancias a traves de sistema GPS para verificar sus recorridos</t>
  </si>
  <si>
    <t>El software contable se actualiza en forma anual o con la entrada en vigencia de modificacion d ela misma, para la aplicacòn de las bases contables y los porcentajes. De acuerdo al contrato se causa la retenciòn</t>
  </si>
  <si>
    <t>No se investigan y resuelven oportunamente</t>
  </si>
  <si>
    <t>Incompleta</t>
  </si>
  <si>
    <t>a 31 de diciembre de 2020</t>
  </si>
  <si>
    <t>Se lleva un cuadro de control de vencimiento de polizas y se envia a las aseguradoras correos, para que presenten propuestas</t>
  </si>
  <si>
    <t>Mensual</t>
  </si>
  <si>
    <t>A 31 de diciembre de 2020</t>
  </si>
  <si>
    <t>El software IDEAS permite realizar seguimiento a la trazabilidad de los documentos cargados al Sistema de Informaciòn y control de prestamos</t>
  </si>
  <si>
    <t>Inoportuna</t>
  </si>
  <si>
    <t>Se realiza entrega un usuario unico a cada empleado de la E.S.E., para que acceda a su equipo en forma independiente y llevar control de sus operaciones. Al momento del retiro se le bloquea acceso a la información.</t>
  </si>
  <si>
    <t>Se realizan actividades para el despliegue, conocimiento y apropiación del Codigo de Integridad usando la Caja de Herramientas de la Función Publica</t>
  </si>
  <si>
    <t>De acuerdo al cronograma de actividades de las actividades de Integridad</t>
  </si>
  <si>
    <t>Capacitaciones a los empleados y colaboradores de la E.S.E. de las faltas en que incurre un servidor publico de acuerdo al Codigo Unico Disciplinario</t>
  </si>
  <si>
    <t>De acuerdo a cronograma de capacitaciones</t>
  </si>
  <si>
    <t>PRIMER SEGUIMIENTO OFICINA DE CONTROL INTERNO</t>
  </si>
  <si>
    <r>
      <t xml:space="preserve">¿Se adelantó seguimiento al </t>
    </r>
    <r>
      <rPr>
        <b/>
        <sz val="9"/>
        <color theme="1"/>
        <rFont val="GothamBook"/>
        <family val="3"/>
      </rPr>
      <t>Mapa de Riesgos de Corrupción?</t>
    </r>
  </si>
  <si>
    <t>SI</t>
  </si>
  <si>
    <t>NO</t>
  </si>
  <si>
    <t>X</t>
  </si>
  <si>
    <t>RESPONSABLE DEL SEGUIMIENTO</t>
  </si>
  <si>
    <t>FECHA DE SEGUIMIENTO</t>
  </si>
  <si>
    <t>OBJETIVO DEL PROCESO</t>
  </si>
  <si>
    <t>MAPA DE RIESGOS DE CORRUPCIÓN</t>
  </si>
  <si>
    <t>No</t>
  </si>
  <si>
    <t>NUEVA EVALUACION DE RIESGOS
(Zona de riesgo)</t>
  </si>
  <si>
    <t>TRATAMIENTO DE RIESGOS</t>
  </si>
  <si>
    <t>INDICADOR DEL RIESGO</t>
  </si>
  <si>
    <t>Coluumna 1</t>
  </si>
  <si>
    <t>Coluumna 2</t>
  </si>
  <si>
    <t>Columna 3</t>
  </si>
  <si>
    <t>Columna 4</t>
  </si>
  <si>
    <t>Columna 5</t>
  </si>
  <si>
    <t>Columna 6</t>
  </si>
  <si>
    <t>Columna 7</t>
  </si>
  <si>
    <t>Columna 8</t>
  </si>
  <si>
    <t>Columna 9</t>
  </si>
  <si>
    <t>Columna 10</t>
  </si>
  <si>
    <t>Columna 11</t>
  </si>
  <si>
    <t>ANALISIS SEGUIMIENTO AGOSTO</t>
  </si>
  <si>
    <t>ANALISIS SEGUIMIENTO DICIEMBRE</t>
  </si>
  <si>
    <t xml:space="preserve">Controles </t>
  </si>
  <si>
    <t>SITUACION DEL RIESGO LUEGO DEL SEGUIMIENTO</t>
  </si>
  <si>
    <t>Riesgos de Corrupción</t>
  </si>
  <si>
    <t>Proceso</t>
  </si>
  <si>
    <t>Causa  (Situación principal que origina el posible riesgo de corrupción)</t>
  </si>
  <si>
    <t>¿Se analizaron los controles?</t>
  </si>
  <si>
    <t xml:space="preserve">Efectividad de los controles: ¿Previenen  o detectan  las causas, son  confiables para la mitigación del riesgo?
</t>
  </si>
  <si>
    <t xml:space="preserve">Responsable de los controles: ¿Cuentan con responsables para ejercer la actividad? </t>
  </si>
  <si>
    <t>Periodicidad de los controles:  ¿Son  oportunos para la mitigación del riesgo?</t>
  </si>
  <si>
    <t>Evidencias de los controles: ¿Se cuenta con pruebas del control?</t>
  </si>
  <si>
    <t>Si la respuesta en alguna de las preguntas de control  es NO.   Informe si propuso algúna acción</t>
  </si>
  <si>
    <t xml:space="preserve">¿Se enunciaron acciones de mejora? </t>
  </si>
  <si>
    <t>¿Mejoraron los controles?</t>
  </si>
  <si>
    <t>¿Se activaron alertas tempranas para evitar la materialización de un riesgo de corrupción?</t>
  </si>
  <si>
    <t>¿Se implementaron correctivos  por la materialización de un riesgo de corrupción?</t>
  </si>
  <si>
    <t>¿Cuántas alertas se convirtieron en denuncias por casos de corrupción?</t>
  </si>
  <si>
    <t>Observaciones</t>
  </si>
  <si>
    <t>El software  Asistencia tiene el modulo de seguridad, en el cual se puede asignar o parametrizar los roles a cada usuario y se proporcionaron los permisos solicitados.
Además, la Subdirección Cientifica habilita un cierto porcentaje de citas para que se pueda sacar por la web.
Sobre los canales de PQRS siguen habilitados el presencial, virtual y buzón de sugerencia</t>
  </si>
  <si>
    <t xml:space="preserve"> zona de riesgo MODERADA</t>
  </si>
  <si>
    <t>Apoyo</t>
  </si>
  <si>
    <t>Misional</t>
  </si>
  <si>
    <t>Estratégico</t>
  </si>
  <si>
    <t>De Evaluación</t>
  </si>
  <si>
    <t>Gestion TIC</t>
  </si>
  <si>
    <t>Gestion Documental</t>
  </si>
  <si>
    <t>SIAU</t>
  </si>
  <si>
    <t>Talento humano</t>
  </si>
  <si>
    <t>Financiero</t>
  </si>
  <si>
    <t>Archivo</t>
  </si>
  <si>
    <t>Jurídico</t>
  </si>
  <si>
    <t>Otro (Cuál)</t>
  </si>
  <si>
    <t>No tiene controles</t>
  </si>
  <si>
    <t>Para este periodo no se presentaron ingresos de nuevos conductores de ambulancias, y se continua con el monitoreo via GPS para verificar los recorridos de las ambulancias.</t>
  </si>
  <si>
    <t xml:space="preserve"> zona de riesgo ALTA</t>
  </si>
  <si>
    <t>R1</t>
  </si>
  <si>
    <t>x</t>
  </si>
  <si>
    <t>R2</t>
  </si>
  <si>
    <t>No se presentan dificultades.</t>
  </si>
  <si>
    <t>R3</t>
  </si>
  <si>
    <t>Las actualizaciones tributarias se parametrizan de acuerdo al Decreto Reglamentario que emana del Ministerio de Hacienda y Credito Publico que expide al finalizar cada vigencia, y se solicita al ingenerio del software parametrizar y modificar las UVT. En periodo a corte al mes de agosto 2021, no se han presentado actualizaciones o parametrizaciones en materia tributaria.</t>
  </si>
  <si>
    <t>R4</t>
  </si>
  <si>
    <t>R5</t>
  </si>
  <si>
    <t>R6</t>
  </si>
  <si>
    <t>Se hace seguimiento pertinente mediante Cuadro de control de vencimiento de polizas lo que ha permitido que las polizas sean renovadas de manera oportuna.</t>
  </si>
  <si>
    <t>R7</t>
  </si>
  <si>
    <r>
      <t>Señale con un</t>
    </r>
    <r>
      <rPr>
        <b/>
        <sz val="9"/>
        <color theme="1"/>
        <rFont val="GothamBook"/>
        <family val="3"/>
      </rPr>
      <t xml:space="preserve"> X</t>
    </r>
    <r>
      <rPr>
        <sz val="9"/>
        <color theme="1"/>
        <rFont val="GothamBook"/>
        <family val="3"/>
      </rPr>
      <t xml:space="preserve"> en la columna 2 si el riesgo es  claro y preciso y cumple con los parámetros para determinar que es de corrupción</t>
    </r>
  </si>
  <si>
    <t>Señale con una X,  en las columnas 3 a 11 el proceso  que contiene el riesgo de corrupción (R1, R2, R3…)</t>
  </si>
  <si>
    <r>
      <t xml:space="preserve">Señale con una </t>
    </r>
    <r>
      <rPr>
        <b/>
        <sz val="9"/>
        <color theme="1"/>
        <rFont val="GothamBook"/>
        <family val="3"/>
      </rPr>
      <t>X</t>
    </r>
    <r>
      <rPr>
        <sz val="9"/>
        <color theme="1"/>
        <rFont val="GothamBook"/>
        <family val="3"/>
      </rPr>
      <t xml:space="preserve"> si la causa principal del riesgo de corrupción se encuentra claramanete identificada.</t>
    </r>
  </si>
  <si>
    <t>Hace referencia a: efectividad de los controles, responsables, periodicidad y evidencias de los controles</t>
  </si>
  <si>
    <r>
      <t xml:space="preserve">Señale con una </t>
    </r>
    <r>
      <rPr>
        <b/>
        <sz val="9"/>
        <color theme="1"/>
        <rFont val="GothamBook"/>
        <family val="3"/>
      </rPr>
      <t>X</t>
    </r>
    <r>
      <rPr>
        <sz val="9"/>
        <color theme="1"/>
        <rFont val="GothamBook"/>
        <family val="3"/>
      </rPr>
      <t xml:space="preserve"> si se enuencieron acciones de mejora</t>
    </r>
  </si>
  <si>
    <r>
      <t xml:space="preserve">Señale con una </t>
    </r>
    <r>
      <rPr>
        <b/>
        <sz val="9"/>
        <color theme="1"/>
        <rFont val="GothamBook"/>
        <family val="3"/>
      </rPr>
      <t>X</t>
    </r>
    <r>
      <rPr>
        <sz val="9"/>
        <color theme="1"/>
        <rFont val="GothamBook"/>
        <family val="3"/>
      </rPr>
      <t xml:space="preserve"> si mejoraron los controles </t>
    </r>
  </si>
  <si>
    <t>Se hace un analisis de seguimiento a  la ventanilla Única de correspondencia que cumple sun funciones de Recepcionar, recibir, radicar y distribuir todas las comunicaciones internas que se generen por parte de los lideres que cuentan con usuario en el software IDEAS y las externas en cumplimiento de sus actividades administrativas y misionales por parte de la secretaria. El software  Asistencia tiene el modulo de seguridad, en el cual se puede asignar o parametrizar los roles a cada usuario y se proporcionaron los permisos solicitados s de acuerdo a los incidentes o requerimientos reportados</t>
  </si>
  <si>
    <t>Se tuvieron capacitaciones del software IDEAS con las oficinas de Juridica y Calidad donde se explicó cada uno de los componentes y/o modulos del software.</t>
  </si>
  <si>
    <t xml:space="preserve">Las dificultades que se presentaron fueron los ajustes del cronograma para realizar dichas capacitaciones y/o reuniones con cada unos de los funcionarios ya que debian cumplir con actividades referentes a sus labores diarias. </t>
  </si>
  <si>
    <t>En este periodo no se ha recepcionada por ningun canal de comunicación, denuncias relacionadas con hechos corrupción. Tampoco se han recibido por parte de los entes de control. Se realiza capacitacion dando a conocer el codigo de integridad a los nuevos funcionarios.</t>
  </si>
  <si>
    <t>TIPOS DE RIESGOS</t>
  </si>
  <si>
    <t>AFECTACION DEL CONTROL</t>
  </si>
  <si>
    <t>CONTEXTO INTERNO</t>
  </si>
  <si>
    <t>Estratégicos</t>
  </si>
  <si>
    <t>FINANCIEROS</t>
  </si>
  <si>
    <t>Gerenciales</t>
  </si>
  <si>
    <t>Impacto</t>
  </si>
  <si>
    <t>Operativos</t>
  </si>
  <si>
    <t>Financieros</t>
  </si>
  <si>
    <t>ANALISIS Y EVALUACION DE LOS RIESGOS</t>
  </si>
  <si>
    <t>Tecnológicos</t>
  </si>
  <si>
    <t>P1.1</t>
  </si>
  <si>
    <t>ESTRATEGICOS</t>
  </si>
  <si>
    <t>Cumplimiento</t>
  </si>
  <si>
    <t>COMUNICACIÓN INTERNA</t>
  </si>
  <si>
    <t>Imagen o Reputacional</t>
  </si>
  <si>
    <t>No asignado</t>
  </si>
  <si>
    <t>P1.2</t>
  </si>
  <si>
    <t>CONTEXTO EXTERNO</t>
  </si>
  <si>
    <t>Seguridad digital</t>
  </si>
  <si>
    <t>POLITICOS</t>
  </si>
  <si>
    <t>Inadecuado</t>
  </si>
  <si>
    <t>ECONOMICOS Y FINANCIEROS</t>
  </si>
  <si>
    <t>TIPO DE CONTROL</t>
  </si>
  <si>
    <t>P.2</t>
  </si>
  <si>
    <t>AMBIENTALES</t>
  </si>
  <si>
    <t>LEGALES Y REGLAMENTARIOS</t>
  </si>
  <si>
    <t>P.3</t>
  </si>
  <si>
    <t>ANALISIS DE LA PROBABILIDAD</t>
  </si>
  <si>
    <t>CONTEXTO DEL PROCESO</t>
  </si>
  <si>
    <t>Rara vez</t>
  </si>
  <si>
    <t>DISEÑO DEL PROCESO</t>
  </si>
  <si>
    <t>Improbable</t>
  </si>
  <si>
    <t>No es un control</t>
  </si>
  <si>
    <t>INTERACCIONES CON OTROS PROCESOS</t>
  </si>
  <si>
    <t>P.4</t>
  </si>
  <si>
    <t>TRANSVERSALIDAD</t>
  </si>
  <si>
    <t>PROCEDIMIENTOS ASOCIADOS</t>
  </si>
  <si>
    <t>Casi seguro</t>
  </si>
  <si>
    <t>No confiable</t>
  </si>
  <si>
    <t>RESPONSABLES DEL PROCESO</t>
  </si>
  <si>
    <t>P.5</t>
  </si>
  <si>
    <t>COMUNICACIÓN ENTRE LOS PROCESOS</t>
  </si>
  <si>
    <t>ANALISIS DEL IMPACTO</t>
  </si>
  <si>
    <t>ACTIVOS DE SEGURIDAD DIGITAL DEL PROCESO</t>
  </si>
  <si>
    <t>Insignificante</t>
  </si>
  <si>
    <t>Menor</t>
  </si>
  <si>
    <t>P.6</t>
  </si>
  <si>
    <t>Catastrofico</t>
  </si>
  <si>
    <t>No existe</t>
  </si>
  <si>
    <t>Para este periodo de acuerdo a los registros de PQRSD de la entidad, no se presentaron quejas o denuncias por uso inadecuado de las ambulancias, la entidad realiza seguimiento por GPS a los recorridos de la ambulancia, servicio contratado en orden 063 de 2021, para este periodo no se realizaron ingresos de nuevos conductores de ambulancia.</t>
  </si>
  <si>
    <t>No se presentaron dificultades, teniendo en cuenta que no hubieron ingresos</t>
  </si>
  <si>
    <t>Dificultades en la aplicación del control Diciembre</t>
  </si>
  <si>
    <t>El software  Asistencia tiene el modulo de seguridad, en el cual se puede asignar o parametrizar los roles a cada usuario y se proporcionaron los permisos solicitados.
Además, la Subdirección Cientifica habilita un cierto porcentaje de citas para que se pueda sacar por la web.
El líder de facturación dialogo con su personal para que siempre contesten el telefono a los usuarios
Sobre los canales de PQRS siguen habilitados el presencial, virtual y buzón de sugerencia</t>
  </si>
  <si>
    <t>No se presento</t>
  </si>
  <si>
    <t>La demanda, supera oferta de citas en la web</t>
  </si>
  <si>
    <t>Se capacito el lider de gestión documental en la asignación de permisos</t>
  </si>
  <si>
    <t>todavía hay usuarios que no solicitan el acceso y utiliza el aplicativo</t>
  </si>
  <si>
    <t>En el mes de diciembre 2021, no se presentaron configuraciones de retenciones al software, por lo cual se continuará realizando las actualizaciones pertinentes en el sistema de información contable, de acuerdo a las novedades y expediciones de normatividades en materia tributaria por parte del Ministerio de Hacienda y Crédito Público.</t>
  </si>
  <si>
    <t>Continuar realizando seguimiento a los controles y acciones a implementar en el mapa de riesgos de corrupcion y revision de los riesgos de corrupcion para la actualizacion oportuna para la vigencia 2022.</t>
  </si>
  <si>
    <t>Realizar seguimiento a que los controles se efectuen de manera oportuna y revision de los riesgos de corrupcion para la actualizacion oportuna para la vigencia 2022.</t>
  </si>
  <si>
    <t>Se ha hecho seguimiento mediante cuadro de control de vencimiento de polizas para este periodo.</t>
  </si>
  <si>
    <t>No se presentan dificultades. Se adjunta cuadro.</t>
  </si>
  <si>
    <t>Esta actividad esta cumplida en el III Trimestre de acuerdo a lo programado.</t>
  </si>
  <si>
    <t>Los abogados adscritos a la entidad, realizaron socializacion del Codigo Unico disciplinario, con el personal administrativo haciendo un comparativo con las nuevas reformas de la Ley 734 de 2002, asimismo fue socializado lo relativo a los delitos contra la administración pública, enfatizado en dos de ellos, el Tráfico de influencias y el cohecho en sus diferentes modalidades.</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</si>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</sst>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sz val="11"/>
      <color theme="1"/>
      <name val="Gotham"/>
      <family val="3"/>
    </font>
    <font>
      <sz val="10"/>
      <color theme="1"/>
      <name val="Gotham"/>
      <family val="3"/>
    </font>
    <font>
      <b/>
      <sz val="10"/>
      <color theme="1"/>
      <name val="Gotham"/>
      <family val="3"/>
    </font>
    <font>
      <sz val="10"/>
      <color theme="1"/>
      <name val="GothamBook"/>
      <family val="3"/>
    </font>
    <font>
      <sz val="11"/>
      <color theme="1"/>
      <name val="GothamBook"/>
      <family val="3"/>
    </font>
    <font>
      <b/>
      <sz val="11"/>
      <color theme="1"/>
      <name val="Gotham"/>
      <family val="3"/>
    </font>
    <font>
      <sz val="8"/>
      <name val="Calibri"/>
      <family val="2"/>
      <scheme val="minor"/>
    </font>
    <font>
      <sz val="9"/>
      <color theme="1"/>
      <name val="GothamBook"/>
      <family val="3"/>
    </font>
    <font>
      <sz val="16"/>
      <color theme="1"/>
      <name val="Gotham"/>
      <family val="3"/>
    </font>
    <font>
      <sz val="18"/>
      <color theme="1"/>
      <name val="Gotham"/>
      <family val="3"/>
    </font>
    <font>
      <b/>
      <sz val="9"/>
      <color theme="1"/>
      <name val="GothamBook"/>
      <family val="3"/>
    </font>
    <font>
      <sz val="9"/>
      <color theme="0"/>
      <name val="GothamBook"/>
      <family val="3"/>
    </font>
    <font>
      <b/>
      <sz val="9"/>
      <color theme="0"/>
      <name val="GothamBook"/>
      <family val="3"/>
    </font>
    <font>
      <sz val="9"/>
      <name val="GothamBook"/>
      <family val="3"/>
    </font>
    <font>
      <sz val="9"/>
      <color rgb="FFFF0000"/>
      <name val="GothamBook"/>
      <family val="3"/>
    </font>
  </fonts>
  <fills count="11">
    <fill>
      <patternFill patternType="none"/>
    </fill>
    <fill>
      <patternFill patternType="gray125"/>
    </fill>
    <fill>
      <patternFill patternType="solid">
        <fgColor theme="2" tint="-0.249977111117893"/>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5" tint="-0.249977111117893"/>
        <bgColor indexed="64"/>
      </patternFill>
    </fill>
    <fill>
      <patternFill patternType="solid">
        <fgColor rgb="FF00B050"/>
        <bgColor indexed="64"/>
      </patternFill>
    </fill>
    <fill>
      <patternFill patternType="solid">
        <fgColor theme="4" tint="0.79998168889431442"/>
        <bgColor indexed="64"/>
      </patternFill>
    </fill>
    <fill>
      <patternFill patternType="solid">
        <fgColor indexed="65"/>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284">
    <xf numFmtId="0" fontId="0" fillId="0" borderId="0" xfId="0"/>
    <xf numFmtId="0" fontId="6" fillId="4" borderId="1" xfId="0" applyFont="1" applyFill="1" applyBorder="1" applyAlignment="1">
      <alignment horizontal="center" vertical="center" wrapText="1"/>
    </xf>
    <xf numFmtId="0" fontId="6" fillId="6" borderId="1" xfId="0" applyFont="1" applyFill="1" applyBorder="1" applyAlignment="1">
      <alignment vertical="center" wrapText="1"/>
    </xf>
    <xf numFmtId="0" fontId="5"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7" fillId="0" borderId="1" xfId="0" applyFont="1" applyBorder="1" applyAlignment="1">
      <alignment vertical="center" wrapText="1"/>
    </xf>
    <xf numFmtId="0" fontId="7" fillId="0" borderId="1" xfId="0" applyFont="1" applyBorder="1" applyAlignment="1">
      <alignment vertical="center"/>
    </xf>
    <xf numFmtId="0" fontId="6" fillId="3" borderId="1" xfId="0" applyFont="1" applyFill="1" applyBorder="1" applyAlignment="1">
      <alignment horizontal="center" vertical="center"/>
    </xf>
    <xf numFmtId="0" fontId="6" fillId="4"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0" borderId="0" xfId="0" applyFont="1" applyAlignment="1">
      <alignment vertical="center"/>
    </xf>
    <xf numFmtId="0" fontId="0" fillId="0" borderId="0" xfId="0" applyAlignment="1">
      <alignment vertical="center"/>
    </xf>
    <xf numFmtId="0" fontId="7" fillId="0" borderId="8" xfId="0" applyFont="1" applyBorder="1" applyAlignment="1">
      <alignment vertical="center" wrapText="1"/>
    </xf>
    <xf numFmtId="0" fontId="1" fillId="0" borderId="0" xfId="0" applyFont="1" applyAlignment="1">
      <alignment vertical="center"/>
    </xf>
    <xf numFmtId="0" fontId="8" fillId="0" borderId="0" xfId="0" applyFont="1" applyAlignment="1">
      <alignment vertical="center"/>
    </xf>
    <xf numFmtId="0" fontId="4" fillId="0" borderId="0" xfId="0" applyFont="1" applyAlignment="1">
      <alignment vertical="center"/>
    </xf>
    <xf numFmtId="0" fontId="7" fillId="9" borderId="1" xfId="0" applyFont="1" applyFill="1" applyBorder="1" applyAlignment="1">
      <alignment vertical="center"/>
    </xf>
    <xf numFmtId="0" fontId="7" fillId="9" borderId="1" xfId="0" applyFont="1" applyFill="1" applyBorder="1" applyAlignment="1">
      <alignment vertical="center" wrapText="1"/>
    </xf>
    <xf numFmtId="0" fontId="7" fillId="9" borderId="1" xfId="0" applyFont="1" applyFill="1" applyBorder="1" applyAlignment="1">
      <alignment horizontal="justify" vertical="center" wrapText="1"/>
    </xf>
    <xf numFmtId="0" fontId="7" fillId="9" borderId="1" xfId="0" applyFont="1" applyFill="1" applyBorder="1" applyAlignment="1">
      <alignment horizontal="center" vertical="center" wrapText="1"/>
    </xf>
    <xf numFmtId="0" fontId="7" fillId="9" borderId="1" xfId="0" applyFont="1" applyFill="1" applyBorder="1" applyAlignment="1">
      <alignment horizontal="center" vertical="center"/>
    </xf>
    <xf numFmtId="0" fontId="7" fillId="9" borderId="1" xfId="0" applyFont="1" applyFill="1" applyBorder="1" applyAlignment="1">
      <alignment horizontal="justify" vertical="center"/>
    </xf>
    <xf numFmtId="0" fontId="7" fillId="9" borderId="20" xfId="0" applyFont="1" applyFill="1" applyBorder="1" applyAlignment="1">
      <alignment vertical="center"/>
    </xf>
    <xf numFmtId="0" fontId="12" fillId="9" borderId="16" xfId="0" applyFont="1" applyFill="1" applyBorder="1" applyAlignment="1">
      <alignment horizontal="right" vertical="center"/>
    </xf>
    <xf numFmtId="0" fontId="7" fillId="0" borderId="18" xfId="0" applyFont="1" applyBorder="1" applyAlignment="1">
      <alignment vertical="center"/>
    </xf>
    <xf numFmtId="0" fontId="7" fillId="0" borderId="20" xfId="0" applyFont="1" applyBorder="1" applyAlignment="1">
      <alignment vertical="center"/>
    </xf>
    <xf numFmtId="0" fontId="12" fillId="0" borderId="16" xfId="0" applyFont="1" applyBorder="1" applyAlignment="1">
      <alignment horizontal="right" vertical="center"/>
    </xf>
    <xf numFmtId="0" fontId="7" fillId="8" borderId="1" xfId="0" applyFont="1" applyFill="1" applyBorder="1" applyAlignment="1">
      <alignment horizontal="center" vertical="center"/>
    </xf>
    <xf numFmtId="0" fontId="7" fillId="8" borderId="1" xfId="0" applyFont="1" applyFill="1" applyBorder="1" applyAlignment="1">
      <alignment horizontal="center" vertical="center" wrapText="1"/>
    </xf>
    <xf numFmtId="0" fontId="0" fillId="9" borderId="0" xfId="0" applyFill="1" applyAlignment="1">
      <alignment vertical="center"/>
    </xf>
    <xf numFmtId="0" fontId="4" fillId="9" borderId="15" xfId="0" applyFont="1" applyFill="1" applyBorder="1" applyAlignment="1">
      <alignment vertical="center"/>
    </xf>
    <xf numFmtId="0" fontId="4" fillId="9" borderId="5" xfId="0" applyFont="1" applyFill="1" applyBorder="1" applyAlignment="1">
      <alignment vertical="center"/>
    </xf>
    <xf numFmtId="0" fontId="4" fillId="9" borderId="7" xfId="0" applyFont="1" applyFill="1" applyBorder="1" applyAlignment="1">
      <alignment vertical="center"/>
    </xf>
    <xf numFmtId="0" fontId="8" fillId="9" borderId="15" xfId="0" applyFont="1" applyFill="1" applyBorder="1" applyAlignment="1">
      <alignment vertical="center"/>
    </xf>
    <xf numFmtId="0" fontId="8" fillId="9" borderId="5" xfId="0" applyFont="1" applyFill="1" applyBorder="1" applyAlignment="1">
      <alignment vertical="center"/>
    </xf>
    <xf numFmtId="0" fontId="8" fillId="9" borderId="7" xfId="0" applyFont="1" applyFill="1" applyBorder="1" applyAlignment="1">
      <alignment vertical="center"/>
    </xf>
    <xf numFmtId="0" fontId="5" fillId="0" borderId="18" xfId="0" applyFont="1" applyBorder="1" applyAlignment="1">
      <alignment vertical="center"/>
    </xf>
    <xf numFmtId="0" fontId="4" fillId="0" borderId="0" xfId="0" applyFont="1"/>
    <xf numFmtId="0" fontId="9" fillId="0" borderId="0" xfId="0" applyFont="1"/>
    <xf numFmtId="0" fontId="4" fillId="0" borderId="18" xfId="0" applyFont="1" applyBorder="1" applyAlignment="1">
      <alignment vertical="center"/>
    </xf>
    <xf numFmtId="0" fontId="7" fillId="8" borderId="8" xfId="0" applyFont="1" applyFill="1" applyBorder="1" applyAlignment="1">
      <alignment horizontal="center" vertical="center"/>
    </xf>
    <xf numFmtId="0" fontId="7" fillId="8" borderId="8" xfId="0" applyFont="1" applyFill="1" applyBorder="1" applyAlignment="1">
      <alignment horizontal="center" vertical="center" wrapText="1"/>
    </xf>
    <xf numFmtId="0" fontId="7" fillId="8" borderId="1" xfId="0" applyFont="1" applyFill="1" applyBorder="1" applyAlignment="1">
      <alignment vertical="center" wrapText="1"/>
    </xf>
    <xf numFmtId="0" fontId="7" fillId="0" borderId="10" xfId="0" applyFont="1" applyBorder="1" applyAlignment="1">
      <alignment vertical="center" wrapText="1"/>
    </xf>
    <xf numFmtId="0" fontId="7" fillId="8" borderId="8" xfId="0" applyFont="1" applyFill="1" applyBorder="1" applyAlignment="1">
      <alignment vertical="center" wrapText="1"/>
    </xf>
    <xf numFmtId="0" fontId="7" fillId="9" borderId="8" xfId="0" applyFont="1" applyFill="1" applyBorder="1" applyAlignment="1">
      <alignment vertical="center"/>
    </xf>
    <xf numFmtId="0" fontId="7" fillId="8" borderId="8" xfId="0" applyFont="1" applyFill="1" applyBorder="1" applyAlignment="1">
      <alignment vertical="center"/>
    </xf>
    <xf numFmtId="0" fontId="7" fillId="9" borderId="8" xfId="0" applyFont="1" applyFill="1" applyBorder="1" applyAlignment="1">
      <alignment horizontal="center" vertical="center"/>
    </xf>
    <xf numFmtId="0" fontId="7" fillId="9" borderId="8" xfId="0" applyFont="1" applyFill="1" applyBorder="1" applyAlignment="1">
      <alignment horizontal="center" vertical="center" wrapText="1"/>
    </xf>
    <xf numFmtId="0" fontId="8" fillId="0" borderId="0" xfId="0" applyFont="1" applyAlignment="1">
      <alignment horizontal="center" vertical="center"/>
    </xf>
    <xf numFmtId="0" fontId="14" fillId="10" borderId="0" xfId="0" applyFont="1" applyFill="1" applyAlignment="1">
      <alignment horizontal="center" vertical="center"/>
    </xf>
    <xf numFmtId="0" fontId="11" fillId="10" borderId="0" xfId="0" applyFont="1" applyFill="1"/>
    <xf numFmtId="0" fontId="11" fillId="10" borderId="0" xfId="0" applyFont="1" applyFill="1" applyAlignment="1">
      <alignment horizontal="center"/>
    </xf>
    <xf numFmtId="0" fontId="11" fillId="0" borderId="0" xfId="0" applyFont="1" applyAlignment="1">
      <alignment vertical="center"/>
    </xf>
    <xf numFmtId="0" fontId="11" fillId="10" borderId="0" xfId="0" applyFont="1" applyFill="1" applyAlignment="1">
      <alignment horizontal="left"/>
    </xf>
    <xf numFmtId="0" fontId="11" fillId="8" borderId="0" xfId="0" applyFont="1" applyFill="1"/>
    <xf numFmtId="0" fontId="11" fillId="8" borderId="0" xfId="0" applyFont="1" applyFill="1" applyAlignment="1">
      <alignment horizontal="center"/>
    </xf>
    <xf numFmtId="0" fontId="15" fillId="10" borderId="0" xfId="0" applyFont="1" applyFill="1"/>
    <xf numFmtId="0" fontId="16" fillId="10" borderId="0" xfId="0" applyFont="1" applyFill="1" applyAlignment="1">
      <alignment horizontal="center"/>
    </xf>
    <xf numFmtId="0" fontId="15" fillId="10" borderId="0" xfId="0" applyFont="1" applyFill="1" applyAlignment="1">
      <alignment horizontal="center"/>
    </xf>
    <xf numFmtId="0" fontId="11" fillId="0" borderId="0" xfId="0" applyFont="1"/>
    <xf numFmtId="0" fontId="11" fillId="10" borderId="0" xfId="0" applyFont="1" applyFill="1" applyAlignment="1">
      <alignment horizontal="left" vertical="center" wrapText="1"/>
    </xf>
    <xf numFmtId="0" fontId="11" fillId="0" borderId="16" xfId="0" applyFont="1" applyBorder="1" applyAlignment="1">
      <alignment horizontal="center"/>
    </xf>
    <xf numFmtId="0" fontId="11" fillId="0" borderId="16" xfId="0" applyFont="1" applyBorder="1"/>
    <xf numFmtId="0" fontId="11" fillId="0" borderId="0" xfId="0" applyFont="1" applyAlignment="1">
      <alignment horizontal="center"/>
    </xf>
    <xf numFmtId="0" fontId="11" fillId="10" borderId="0" xfId="0" applyFont="1" applyFill="1" applyAlignment="1">
      <alignment horizontal="center" vertical="center"/>
    </xf>
    <xf numFmtId="0" fontId="11" fillId="3" borderId="16" xfId="0" applyFont="1" applyFill="1" applyBorder="1" applyAlignment="1">
      <alignment horizontal="center" vertical="center"/>
    </xf>
    <xf numFmtId="0" fontId="11" fillId="3" borderId="16" xfId="0" applyFont="1" applyFill="1" applyBorder="1"/>
    <xf numFmtId="0" fontId="11" fillId="3" borderId="16" xfId="0" applyFont="1" applyFill="1" applyBorder="1" applyAlignment="1">
      <alignment horizontal="center" vertical="center" wrapText="1"/>
    </xf>
    <xf numFmtId="0" fontId="11" fillId="3" borderId="34" xfId="0" applyFont="1" applyFill="1" applyBorder="1" applyAlignment="1">
      <alignment horizontal="center" vertical="center" wrapText="1"/>
    </xf>
    <xf numFmtId="0" fontId="11" fillId="10" borderId="0" xfId="0" applyFont="1" applyFill="1" applyAlignment="1">
      <alignment horizontal="center" vertical="center" wrapText="1"/>
    </xf>
    <xf numFmtId="0" fontId="11" fillId="3" borderId="16" xfId="0" applyFont="1" applyFill="1" applyBorder="1" applyAlignment="1">
      <alignment vertical="center" wrapText="1"/>
    </xf>
    <xf numFmtId="0" fontId="11" fillId="3" borderId="34" xfId="0" applyFont="1" applyFill="1" applyBorder="1" applyAlignment="1">
      <alignment vertical="center" wrapText="1"/>
    </xf>
    <xf numFmtId="0" fontId="11" fillId="3" borderId="16" xfId="0" applyFont="1" applyFill="1" applyBorder="1" applyAlignment="1">
      <alignment horizontal="center"/>
    </xf>
    <xf numFmtId="0" fontId="11" fillId="3" borderId="35" xfId="0" applyFont="1" applyFill="1" applyBorder="1" applyAlignment="1">
      <alignment vertical="center" wrapText="1"/>
    </xf>
    <xf numFmtId="0" fontId="11" fillId="0" borderId="0" xfId="0" applyFont="1" applyAlignment="1">
      <alignment horizontal="left" vertical="center" wrapText="1"/>
    </xf>
    <xf numFmtId="0" fontId="8" fillId="0" borderId="1" xfId="0" applyFont="1" applyBorder="1" applyAlignment="1">
      <alignment horizontal="center" vertical="center"/>
    </xf>
    <xf numFmtId="0" fontId="5" fillId="0" borderId="1" xfId="0" applyFont="1" applyBorder="1" applyAlignment="1">
      <alignment horizontal="center" vertical="center"/>
    </xf>
    <xf numFmtId="0" fontId="7" fillId="8" borderId="3" xfId="0" applyFont="1" applyFill="1" applyBorder="1" applyAlignment="1">
      <alignment horizontal="center" vertical="center" wrapText="1"/>
    </xf>
    <xf numFmtId="0" fontId="7" fillId="8" borderId="8"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14" fontId="7" fillId="8" borderId="1" xfId="0" applyNumberFormat="1" applyFont="1" applyFill="1" applyBorder="1" applyAlignment="1">
      <alignment vertical="center" wrapText="1"/>
    </xf>
    <xf numFmtId="0" fontId="7" fillId="8" borderId="10" xfId="0" applyFont="1" applyFill="1" applyBorder="1" applyAlignment="1">
      <alignment vertical="center" wrapText="1"/>
    </xf>
    <xf numFmtId="14" fontId="7" fillId="8" borderId="1" xfId="0" applyNumberFormat="1" applyFont="1" applyFill="1" applyBorder="1" applyAlignment="1">
      <alignment horizontal="center" vertical="center" wrapText="1"/>
    </xf>
    <xf numFmtId="0" fontId="7" fillId="10" borderId="1" xfId="0" applyFont="1" applyFill="1" applyBorder="1" applyAlignment="1">
      <alignment vertical="center" wrapText="1"/>
    </xf>
    <xf numFmtId="0" fontId="5" fillId="8" borderId="1" xfId="0" applyFont="1" applyFill="1" applyBorder="1" applyAlignment="1">
      <alignment horizontal="center" vertical="center" wrapText="1"/>
    </xf>
    <xf numFmtId="0" fontId="5" fillId="10" borderId="0" xfId="0" applyFont="1" applyFill="1" applyAlignment="1">
      <alignment horizontal="center" vertical="center"/>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8" borderId="8" xfId="0" applyFont="1" applyFill="1" applyBorder="1" applyAlignment="1">
      <alignment horizontal="center" vertical="center" wrapText="1"/>
    </xf>
    <xf numFmtId="0" fontId="7" fillId="8" borderId="10" xfId="0" applyFont="1" applyFill="1" applyBorder="1" applyAlignment="1">
      <alignment horizontal="center" vertical="center" wrapText="1"/>
    </xf>
    <xf numFmtId="0" fontId="7" fillId="8" borderId="9" xfId="0" applyFont="1" applyFill="1" applyBorder="1" applyAlignment="1">
      <alignment horizontal="center" vertical="center" wrapText="1"/>
    </xf>
    <xf numFmtId="0" fontId="7" fillId="0" borderId="8" xfId="0" applyFont="1" applyBorder="1" applyAlignment="1">
      <alignment horizontal="center" vertical="center"/>
    </xf>
    <xf numFmtId="0" fontId="7" fillId="0" borderId="10" xfId="0" applyFont="1" applyBorder="1" applyAlignment="1">
      <alignment horizontal="center" vertical="center"/>
    </xf>
    <xf numFmtId="0" fontId="7" fillId="0" borderId="10" xfId="0" applyFont="1" applyBorder="1" applyAlignment="1">
      <alignment horizontal="center" vertical="center" wrapText="1"/>
    </xf>
    <xf numFmtId="0" fontId="7" fillId="8" borderId="8" xfId="0" applyFont="1" applyFill="1" applyBorder="1" applyAlignment="1">
      <alignment horizontal="center" vertical="center"/>
    </xf>
    <xf numFmtId="0" fontId="7" fillId="8" borderId="9" xfId="0" applyFont="1" applyFill="1" applyBorder="1" applyAlignment="1">
      <alignment horizontal="center" vertical="center"/>
    </xf>
    <xf numFmtId="0" fontId="7" fillId="8" borderId="10" xfId="0" applyFont="1" applyFill="1" applyBorder="1" applyAlignment="1">
      <alignment horizontal="center" vertical="center"/>
    </xf>
    <xf numFmtId="0" fontId="8" fillId="0" borderId="1" xfId="0" applyFont="1" applyBorder="1" applyAlignment="1">
      <alignment horizontal="center" vertical="center"/>
    </xf>
    <xf numFmtId="0" fontId="1" fillId="0" borderId="1" xfId="0" applyFont="1" applyBorder="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12" fillId="0" borderId="17" xfId="0" applyFont="1" applyBorder="1" applyAlignment="1">
      <alignment horizontal="right" vertical="center"/>
    </xf>
    <xf numFmtId="0" fontId="12" fillId="0" borderId="23" xfId="0" applyFont="1" applyBorder="1" applyAlignment="1">
      <alignment horizontal="right" vertical="center"/>
    </xf>
    <xf numFmtId="0" fontId="7" fillId="0" borderId="22" xfId="0" applyFont="1" applyBorder="1" applyAlignment="1">
      <alignment horizontal="right" vertical="center"/>
    </xf>
    <xf numFmtId="0" fontId="7" fillId="0" borderId="19" xfId="0" applyFont="1" applyBorder="1" applyAlignment="1">
      <alignment horizontal="right" vertical="center"/>
    </xf>
    <xf numFmtId="0" fontId="7" fillId="0" borderId="22" xfId="0" applyFont="1" applyBorder="1" applyAlignment="1">
      <alignment horizontal="center" vertical="center"/>
    </xf>
    <xf numFmtId="0" fontId="7" fillId="0" borderId="18" xfId="0" applyFont="1" applyBorder="1" applyAlignment="1">
      <alignment horizontal="center" vertical="center"/>
    </xf>
    <xf numFmtId="0" fontId="7" fillId="0" borderId="23"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5" fillId="0" borderId="15" xfId="0" applyFont="1"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5" xfId="0" applyFont="1" applyBorder="1" applyAlignment="1">
      <alignment horizontal="center" vertical="center"/>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7" fillId="0" borderId="2" xfId="0" applyFont="1" applyBorder="1" applyAlignment="1">
      <alignment horizontal="left" vertical="center"/>
    </xf>
    <xf numFmtId="0" fontId="7" fillId="0" borderId="4" xfId="0" applyFont="1" applyBorder="1" applyAlignment="1">
      <alignment horizontal="left" vertical="center"/>
    </xf>
    <xf numFmtId="0" fontId="7" fillId="0" borderId="9" xfId="0" applyFont="1" applyBorder="1" applyAlignment="1">
      <alignment horizontal="center" vertical="center"/>
    </xf>
    <xf numFmtId="0" fontId="7" fillId="10" borderId="8" xfId="0" applyFont="1" applyFill="1" applyBorder="1" applyAlignment="1">
      <alignment horizontal="center" vertical="center" wrapText="1"/>
    </xf>
    <xf numFmtId="0" fontId="7" fillId="10" borderId="9" xfId="0" applyFont="1" applyFill="1" applyBorder="1" applyAlignment="1">
      <alignment horizontal="center" vertical="center"/>
    </xf>
    <xf numFmtId="0" fontId="7" fillId="10" borderId="10" xfId="0" applyFont="1" applyFill="1" applyBorder="1" applyAlignment="1">
      <alignment horizontal="center" vertical="center"/>
    </xf>
    <xf numFmtId="0" fontId="7" fillId="10" borderId="9" xfId="0" applyFont="1" applyFill="1" applyBorder="1" applyAlignment="1">
      <alignment horizontal="center" vertical="center" wrapText="1"/>
    </xf>
    <xf numFmtId="0" fontId="7" fillId="10" borderId="10"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7" borderId="1" xfId="0" applyFont="1" applyFill="1" applyBorder="1" applyAlignment="1">
      <alignment horizontal="center" vertical="center"/>
    </xf>
    <xf numFmtId="0" fontId="6" fillId="6" borderId="1" xfId="0" applyFont="1" applyFill="1" applyBorder="1" applyAlignment="1">
      <alignment horizontal="center" vertical="center"/>
    </xf>
    <xf numFmtId="0" fontId="6" fillId="5" borderId="1" xfId="0" applyFont="1" applyFill="1" applyBorder="1" applyAlignment="1">
      <alignment horizontal="center" vertical="center"/>
    </xf>
    <xf numFmtId="0" fontId="6" fillId="3" borderId="1" xfId="0" applyFont="1" applyFill="1" applyBorder="1" applyAlignment="1">
      <alignment horizontal="center" vertical="center"/>
    </xf>
    <xf numFmtId="0" fontId="6" fillId="4" borderId="1" xfId="0" applyFont="1" applyFill="1" applyBorder="1" applyAlignment="1">
      <alignment horizontal="center" vertical="center"/>
    </xf>
    <xf numFmtId="0" fontId="6" fillId="6" borderId="2" xfId="0" applyFont="1" applyFill="1" applyBorder="1" applyAlignment="1">
      <alignment horizontal="center" vertical="center"/>
    </xf>
    <xf numFmtId="0" fontId="6" fillId="6" borderId="3" xfId="0" applyFont="1" applyFill="1" applyBorder="1" applyAlignment="1">
      <alignment horizontal="center" vertical="center"/>
    </xf>
    <xf numFmtId="0" fontId="6" fillId="6" borderId="4" xfId="0" applyFont="1" applyFill="1" applyBorder="1" applyAlignment="1">
      <alignment horizontal="center" vertical="center"/>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9" borderId="8" xfId="0" applyFont="1" applyFill="1" applyBorder="1" applyAlignment="1">
      <alignment horizontal="center" vertical="center"/>
    </xf>
    <xf numFmtId="0" fontId="7" fillId="9" borderId="9" xfId="0" applyFont="1" applyFill="1" applyBorder="1" applyAlignment="1">
      <alignment horizontal="center" vertical="center"/>
    </xf>
    <xf numFmtId="0" fontId="7" fillId="9" borderId="10" xfId="0" applyFont="1" applyFill="1" applyBorder="1" applyAlignment="1">
      <alignment horizontal="center" vertical="center"/>
    </xf>
    <xf numFmtId="0" fontId="7" fillId="9" borderId="8" xfId="0" applyFont="1" applyFill="1" applyBorder="1" applyAlignment="1">
      <alignment horizontal="center" vertical="center" wrapText="1"/>
    </xf>
    <xf numFmtId="0" fontId="7" fillId="9" borderId="9" xfId="0" applyFont="1" applyFill="1" applyBorder="1" applyAlignment="1">
      <alignment horizontal="center" vertical="center" wrapText="1"/>
    </xf>
    <xf numFmtId="0" fontId="7" fillId="9" borderId="10" xfId="0" applyFont="1" applyFill="1" applyBorder="1" applyAlignment="1">
      <alignment horizontal="center" vertical="center" wrapText="1"/>
    </xf>
    <xf numFmtId="0" fontId="7" fillId="8" borderId="11" xfId="0" applyFont="1" applyFill="1" applyBorder="1" applyAlignment="1">
      <alignment horizontal="center" vertical="center" wrapText="1"/>
    </xf>
    <xf numFmtId="0" fontId="7" fillId="8" borderId="13" xfId="0" applyFont="1" applyFill="1" applyBorder="1" applyAlignment="1">
      <alignment horizontal="center" vertical="center" wrapText="1"/>
    </xf>
    <xf numFmtId="0" fontId="7" fillId="8" borderId="14" xfId="0" applyFont="1" applyFill="1" applyBorder="1" applyAlignment="1">
      <alignment horizontal="center" vertical="center" wrapText="1"/>
    </xf>
    <xf numFmtId="0" fontId="7" fillId="8" borderId="6" xfId="0" applyFont="1" applyFill="1" applyBorder="1" applyAlignment="1">
      <alignment horizontal="center" vertical="center" wrapText="1"/>
    </xf>
    <xf numFmtId="0" fontId="7" fillId="8" borderId="15" xfId="0" applyFont="1" applyFill="1" applyBorder="1" applyAlignment="1">
      <alignment horizontal="center" vertical="center" wrapText="1"/>
    </xf>
    <xf numFmtId="0" fontId="7" fillId="8" borderId="7" xfId="0" applyFont="1" applyFill="1" applyBorder="1" applyAlignment="1">
      <alignment horizontal="center" vertical="center" wrapText="1"/>
    </xf>
    <xf numFmtId="0" fontId="7" fillId="8" borderId="1" xfId="0" applyFont="1" applyFill="1" applyBorder="1" applyAlignment="1">
      <alignment horizontal="center" vertical="center"/>
    </xf>
    <xf numFmtId="0" fontId="13" fillId="9" borderId="1" xfId="0" applyFont="1" applyFill="1" applyBorder="1" applyAlignment="1">
      <alignment horizontal="center" vertical="center"/>
    </xf>
    <xf numFmtId="0" fontId="1" fillId="9" borderId="1" xfId="0" applyFont="1" applyFill="1" applyBorder="1" applyAlignment="1">
      <alignment horizontal="center" vertical="center"/>
    </xf>
    <xf numFmtId="0" fontId="6" fillId="9" borderId="1" xfId="0" applyFont="1" applyFill="1" applyBorder="1" applyAlignment="1">
      <alignment horizontal="center" vertical="center"/>
    </xf>
    <xf numFmtId="0" fontId="7" fillId="9" borderId="1" xfId="0" applyFont="1" applyFill="1" applyBorder="1" applyAlignment="1">
      <alignment horizontal="center" vertical="center"/>
    </xf>
    <xf numFmtId="0" fontId="8" fillId="9" borderId="1" xfId="0" applyFont="1" applyFill="1" applyBorder="1" applyAlignment="1">
      <alignment horizontal="center" vertical="center"/>
    </xf>
    <xf numFmtId="0" fontId="7" fillId="9" borderId="1" xfId="0" applyFont="1" applyFill="1" applyBorder="1" applyAlignment="1">
      <alignment horizontal="left" vertical="center"/>
    </xf>
    <xf numFmtId="0" fontId="6" fillId="3" borderId="11"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9" borderId="8" xfId="0" applyFont="1" applyFill="1" applyBorder="1" applyAlignment="1">
      <alignment horizontal="justify" vertical="center" wrapText="1"/>
    </xf>
    <xf numFmtId="0" fontId="7" fillId="9" borderId="9" xfId="0" applyFont="1" applyFill="1" applyBorder="1" applyAlignment="1">
      <alignment horizontal="justify" vertical="center" wrapText="1"/>
    </xf>
    <xf numFmtId="0" fontId="7" fillId="9" borderId="10" xfId="0" applyFont="1" applyFill="1" applyBorder="1" applyAlignment="1">
      <alignment horizontal="justify" vertical="center" wrapText="1"/>
    </xf>
    <xf numFmtId="0" fontId="5" fillId="3" borderId="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6" fillId="3" borderId="9"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9" borderId="1" xfId="0" applyFont="1" applyFill="1" applyBorder="1" applyAlignment="1">
      <alignment horizontal="center" vertical="center"/>
    </xf>
    <xf numFmtId="0" fontId="7" fillId="9" borderId="20" xfId="0" applyFont="1" applyFill="1" applyBorder="1" applyAlignment="1">
      <alignment horizontal="center" vertical="center"/>
    </xf>
    <xf numFmtId="0" fontId="7" fillId="9" borderId="21"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6" fillId="3" borderId="11"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12" fillId="9" borderId="17" xfId="0" applyFont="1" applyFill="1" applyBorder="1" applyAlignment="1">
      <alignment horizontal="right" vertical="center"/>
    </xf>
    <xf numFmtId="0" fontId="12" fillId="9" borderId="23" xfId="0" applyFont="1" applyFill="1" applyBorder="1" applyAlignment="1">
      <alignment horizontal="right" vertical="center"/>
    </xf>
    <xf numFmtId="0" fontId="7" fillId="9" borderId="22" xfId="0" applyFont="1" applyFill="1" applyBorder="1" applyAlignment="1">
      <alignment horizontal="right" vertical="center"/>
    </xf>
    <xf numFmtId="0" fontId="7" fillId="9" borderId="19" xfId="0" applyFont="1" applyFill="1" applyBorder="1" applyAlignment="1">
      <alignment horizontal="right" vertical="center"/>
    </xf>
    <xf numFmtId="0" fontId="5" fillId="3" borderId="8"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1" fontId="7" fillId="8" borderId="8" xfId="0" applyNumberFormat="1" applyFont="1" applyFill="1" applyBorder="1" applyAlignment="1">
      <alignment horizontal="center" vertical="center"/>
    </xf>
    <xf numFmtId="1" fontId="7" fillId="8" borderId="9" xfId="0" applyNumberFormat="1" applyFont="1" applyFill="1" applyBorder="1" applyAlignment="1">
      <alignment horizontal="center" vertical="center"/>
    </xf>
    <xf numFmtId="1" fontId="7" fillId="8" borderId="10" xfId="0" applyNumberFormat="1" applyFont="1" applyFill="1" applyBorder="1" applyAlignment="1">
      <alignment horizontal="center" vertical="center"/>
    </xf>
    <xf numFmtId="0" fontId="0" fillId="8" borderId="10" xfId="0" applyFill="1" applyBorder="1" applyAlignment="1">
      <alignment horizontal="center" vertical="center" wrapText="1"/>
    </xf>
    <xf numFmtId="0" fontId="11" fillId="0" borderId="0" xfId="0" applyFont="1" applyAlignment="1">
      <alignment horizontal="left" vertical="center" wrapText="1"/>
    </xf>
    <xf numFmtId="0" fontId="11" fillId="0" borderId="0" xfId="0" applyFont="1" applyAlignment="1">
      <alignment horizontal="center" vertical="center" wrapText="1"/>
    </xf>
    <xf numFmtId="0" fontId="11" fillId="10" borderId="0" xfId="0" applyFont="1" applyFill="1" applyAlignment="1">
      <alignment horizontal="left" vertical="center" wrapText="1"/>
    </xf>
    <xf numFmtId="0" fontId="0" fillId="8" borderId="9" xfId="0" applyFill="1" applyBorder="1" applyAlignment="1">
      <alignment horizontal="center" vertical="center" wrapText="1"/>
    </xf>
    <xf numFmtId="0" fontId="18" fillId="3" borderId="0" xfId="0" applyFont="1" applyFill="1" applyAlignment="1">
      <alignment horizontal="left" vertical="center" wrapText="1"/>
    </xf>
    <xf numFmtId="0" fontId="11" fillId="3" borderId="24" xfId="0" applyFont="1" applyFill="1" applyBorder="1" applyAlignment="1">
      <alignment horizontal="center" vertical="center" wrapText="1"/>
    </xf>
    <xf numFmtId="0" fontId="11" fillId="3" borderId="21" xfId="0" applyFont="1" applyFill="1" applyBorder="1" applyAlignment="1">
      <alignment horizontal="center" vertical="center" wrapText="1"/>
    </xf>
    <xf numFmtId="0" fontId="11" fillId="3" borderId="26" xfId="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11" fillId="3" borderId="34" xfId="0" applyFont="1" applyFill="1" applyBorder="1" applyAlignment="1">
      <alignment horizontal="center" vertical="center" wrapText="1"/>
    </xf>
    <xf numFmtId="0" fontId="11" fillId="3" borderId="26"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11" fillId="3" borderId="32" xfId="0" applyFont="1" applyFill="1" applyBorder="1" applyAlignment="1">
      <alignment horizontal="center" vertical="center"/>
    </xf>
    <xf numFmtId="0" fontId="11" fillId="3" borderId="34" xfId="0" applyFont="1" applyFill="1" applyBorder="1" applyAlignment="1">
      <alignment horizontal="center" vertical="center"/>
    </xf>
    <xf numFmtId="0" fontId="11" fillId="3" borderId="28"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3" borderId="16" xfId="0" applyFont="1" applyFill="1" applyBorder="1" applyAlignment="1">
      <alignment horizontal="center" vertical="center" wrapText="1"/>
    </xf>
    <xf numFmtId="0" fontId="17" fillId="3" borderId="26" xfId="0" applyFont="1" applyFill="1" applyBorder="1" applyAlignment="1">
      <alignment horizontal="left" vertical="center" wrapText="1"/>
    </xf>
    <xf numFmtId="0" fontId="17" fillId="3" borderId="27" xfId="0" applyFont="1" applyFill="1" applyBorder="1" applyAlignment="1">
      <alignment horizontal="left" vertical="center" wrapText="1"/>
    </xf>
    <xf numFmtId="0" fontId="17" fillId="3" borderId="30" xfId="0" applyFont="1" applyFill="1" applyBorder="1" applyAlignment="1">
      <alignment horizontal="left" vertical="center" wrapText="1"/>
    </xf>
    <xf numFmtId="0" fontId="17" fillId="3" borderId="31" xfId="0" applyFont="1" applyFill="1" applyBorder="1" applyAlignment="1">
      <alignment horizontal="left" vertical="center" wrapText="1"/>
    </xf>
    <xf numFmtId="0" fontId="17" fillId="3" borderId="32" xfId="0" applyFont="1" applyFill="1" applyBorder="1" applyAlignment="1">
      <alignment horizontal="left" vertical="center" wrapText="1"/>
    </xf>
    <xf numFmtId="0" fontId="17" fillId="3" borderId="34" xfId="0" applyFont="1" applyFill="1" applyBorder="1" applyAlignment="1">
      <alignment horizontal="left" vertical="center" wrapText="1"/>
    </xf>
    <xf numFmtId="0" fontId="17" fillId="3" borderId="30" xfId="0" applyFont="1" applyFill="1" applyBorder="1" applyAlignment="1"/>
    <xf numFmtId="0" fontId="17" fillId="3" borderId="31" xfId="0" applyFont="1" applyFill="1" applyBorder="1" applyAlignment="1"/>
    <xf numFmtId="0" fontId="17" fillId="3" borderId="32" xfId="0" applyFont="1" applyFill="1" applyBorder="1" applyAlignment="1"/>
    <xf numFmtId="0" fontId="17" fillId="3" borderId="34" xfId="0" applyFont="1" applyFill="1" applyBorder="1" applyAlignment="1"/>
    <xf numFmtId="0" fontId="11" fillId="3" borderId="30" xfId="0" applyFont="1" applyFill="1" applyBorder="1" applyAlignment="1">
      <alignment horizontal="center" vertical="center" wrapText="1"/>
    </xf>
    <xf numFmtId="0" fontId="11" fillId="3" borderId="0" xfId="0" applyFont="1" applyFill="1" applyAlignment="1">
      <alignment horizontal="center" vertical="center" wrapText="1"/>
    </xf>
    <xf numFmtId="0" fontId="11" fillId="3" borderId="31" xfId="0" applyFont="1" applyFill="1" applyBorder="1" applyAlignment="1">
      <alignment horizontal="center" vertical="center" wrapText="1"/>
    </xf>
    <xf numFmtId="0" fontId="11" fillId="3" borderId="16" xfId="0" applyFont="1" applyFill="1" applyBorder="1" applyAlignment="1">
      <alignment horizontal="left" vertical="center" wrapText="1"/>
    </xf>
    <xf numFmtId="0" fontId="11"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14" fillId="8" borderId="0" xfId="0" applyFont="1" applyFill="1" applyAlignment="1">
      <alignment horizontal="center" vertical="center"/>
    </xf>
    <xf numFmtId="0" fontId="14" fillId="10" borderId="0" xfId="0" applyFont="1" applyFill="1" applyAlignment="1">
      <alignment horizontal="center"/>
    </xf>
    <xf numFmtId="0" fontId="11" fillId="3" borderId="20" xfId="0" applyFont="1" applyFill="1" applyBorder="1" applyAlignment="1">
      <alignment horizontal="center" vertical="center" wrapText="1"/>
    </xf>
    <xf numFmtId="0" fontId="11" fillId="3" borderId="26" xfId="0" applyFont="1" applyFill="1" applyBorder="1" applyAlignment="1">
      <alignment horizontal="left" vertical="center" wrapText="1"/>
    </xf>
    <xf numFmtId="0" fontId="11" fillId="3" borderId="27" xfId="0" applyFont="1" applyFill="1" applyBorder="1" applyAlignment="1">
      <alignment horizontal="left" vertical="center" wrapText="1"/>
    </xf>
    <xf numFmtId="0" fontId="11" fillId="3" borderId="30" xfId="0" applyFont="1" applyFill="1" applyBorder="1" applyAlignment="1">
      <alignment horizontal="left" vertical="center" wrapText="1"/>
    </xf>
    <xf numFmtId="0" fontId="11" fillId="3" borderId="31" xfId="0" applyFont="1" applyFill="1" applyBorder="1" applyAlignment="1">
      <alignment horizontal="left" vertical="center" wrapText="1"/>
    </xf>
    <xf numFmtId="0" fontId="11" fillId="3" borderId="32" xfId="0" applyFont="1" applyFill="1" applyBorder="1" applyAlignment="1">
      <alignment horizontal="left" vertical="center" wrapText="1"/>
    </xf>
    <xf numFmtId="0" fontId="11" fillId="3" borderId="34" xfId="0" applyFont="1" applyFill="1" applyBorder="1" applyAlignment="1">
      <alignment horizontal="left" vertical="center" wrapText="1"/>
    </xf>
    <xf numFmtId="0" fontId="17" fillId="3" borderId="28" xfId="0" applyFont="1" applyFill="1" applyBorder="1" applyAlignment="1">
      <alignment horizontal="left" vertical="center"/>
    </xf>
    <xf numFmtId="0" fontId="17" fillId="3" borderId="27" xfId="0" applyFont="1" applyFill="1" applyBorder="1" applyAlignment="1">
      <alignment horizontal="left" vertical="center"/>
    </xf>
    <xf numFmtId="0" fontId="17" fillId="3" borderId="30" xfId="0" applyFont="1" applyFill="1" applyBorder="1" applyAlignment="1">
      <alignment horizontal="left" vertical="center"/>
    </xf>
    <xf numFmtId="0" fontId="17" fillId="3" borderId="0" xfId="0" applyFont="1" applyFill="1" applyAlignment="1">
      <alignment horizontal="left" vertical="center"/>
    </xf>
    <xf numFmtId="0" fontId="17" fillId="3" borderId="31" xfId="0" applyFont="1" applyFill="1" applyBorder="1" applyAlignment="1">
      <alignment horizontal="left" vertical="center"/>
    </xf>
    <xf numFmtId="0" fontId="17" fillId="3" borderId="32" xfId="0" applyFont="1" applyFill="1" applyBorder="1" applyAlignment="1">
      <alignment horizontal="left" vertical="center"/>
    </xf>
    <xf numFmtId="0" fontId="17" fillId="3" borderId="33" xfId="0" applyFont="1" applyFill="1" applyBorder="1" applyAlignment="1">
      <alignment horizontal="left" vertical="center"/>
    </xf>
    <xf numFmtId="0" fontId="17" fillId="3" borderId="34" xfId="0" applyFont="1" applyFill="1" applyBorder="1" applyAlignment="1">
      <alignment horizontal="left" vertical="center"/>
    </xf>
    <xf numFmtId="0" fontId="5" fillId="3" borderId="8"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0" borderId="18" xfId="0" applyFont="1" applyBorder="1" applyAlignment="1">
      <alignment horizontal="center" vertical="center"/>
    </xf>
    <xf numFmtId="0" fontId="8" fillId="0" borderId="18" xfId="0" applyFont="1" applyBorder="1" applyAlignment="1">
      <alignment horizontal="center" vertical="center"/>
    </xf>
    <xf numFmtId="0" fontId="8" fillId="0" borderId="23" xfId="0" applyFont="1" applyBorder="1" applyAlignment="1">
      <alignment horizontal="center" vertical="center"/>
    </xf>
    <xf numFmtId="0" fontId="9" fillId="0" borderId="1" xfId="0" applyFont="1" applyBorder="1" applyAlignment="1">
      <alignment horizontal="center" vertical="center"/>
    </xf>
    <xf numFmtId="0" fontId="5" fillId="0" borderId="1" xfId="0" applyFont="1" applyBorder="1" applyAlignment="1">
      <alignment horizontal="center" vertical="center"/>
    </xf>
    <xf numFmtId="0" fontId="0" fillId="0" borderId="1" xfId="0" applyBorder="1" applyAlignment="1">
      <alignment horizontal="center" vertical="center"/>
    </xf>
    <xf numFmtId="0" fontId="8" fillId="0" borderId="18" xfId="0" applyFont="1" applyBorder="1" applyAlignment="1">
      <alignment horizontal="left" vertical="center"/>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7" fillId="8" borderId="12" xfId="0" applyFont="1" applyFill="1" applyBorder="1" applyAlignment="1">
      <alignment vertical="center" wrapText="1"/>
    </xf>
    <xf numFmtId="0" fontId="7" fillId="8" borderId="5" xfId="0" applyFont="1" applyFill="1" applyBorder="1" applyAlignment="1">
      <alignment vertical="center" wrapText="1"/>
    </xf>
    <xf numFmtId="0" fontId="7" fillId="8" borderId="0"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0" fillId="8" borderId="0" xfId="0" applyFill="1" applyBorder="1" applyAlignment="1">
      <alignment horizontal="center" vertical="center" wrapText="1"/>
    </xf>
    <xf numFmtId="0" fontId="7" fillId="8" borderId="0" xfId="0" applyFont="1" applyFill="1" applyBorder="1" applyAlignment="1">
      <alignment horizontal="center" vertical="center"/>
    </xf>
    <xf numFmtId="0" fontId="0" fillId="8" borderId="0" xfId="0" applyFill="1" applyBorder="1" applyAlignment="1">
      <alignment horizontal="center" vertical="center"/>
    </xf>
    <xf numFmtId="0" fontId="0" fillId="8" borderId="5" xfId="0"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FF66CC"/>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583400</xdr:colOff>
      <xdr:row>0</xdr:row>
      <xdr:rowOff>23812</xdr:rowOff>
    </xdr:from>
    <xdr:to>
      <xdr:col>2</xdr:col>
      <xdr:colOff>2155025</xdr:colOff>
      <xdr:row>3</xdr:row>
      <xdr:rowOff>181715</xdr:rowOff>
    </xdr:to>
    <xdr:pic>
      <xdr:nvPicPr>
        <xdr:cNvPr id="4" name="Imagen 3">
          <a:extLst>
            <a:ext uri="{FF2B5EF4-FFF2-40B4-BE49-F238E27FC236}">
              <a16:creationId xmlns:a16="http://schemas.microsoft.com/office/drawing/2014/main" id="{42AEA04E-CD51-41C6-BE86-5F5B12F3EBAA}"/>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964400" y="23812"/>
          <a:ext cx="2869406" cy="9437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95251</xdr:colOff>
      <xdr:row>0</xdr:row>
      <xdr:rowOff>0</xdr:rowOff>
    </xdr:from>
    <xdr:to>
      <xdr:col>2</xdr:col>
      <xdr:colOff>1959124</xdr:colOff>
      <xdr:row>3</xdr:row>
      <xdr:rowOff>176550</xdr:rowOff>
    </xdr:to>
    <xdr:pic>
      <xdr:nvPicPr>
        <xdr:cNvPr id="5" name="Imagen 4">
          <a:extLst>
            <a:ext uri="{FF2B5EF4-FFF2-40B4-BE49-F238E27FC236}">
              <a16:creationId xmlns:a16="http://schemas.microsoft.com/office/drawing/2014/main" id="{91734B9B-C3D3-4F23-BB8D-55E031492D49}"/>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476251" y="0"/>
          <a:ext cx="2911623" cy="9576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695326</xdr:colOff>
      <xdr:row>0</xdr:row>
      <xdr:rowOff>19050</xdr:rowOff>
    </xdr:from>
    <xdr:to>
      <xdr:col>2</xdr:col>
      <xdr:colOff>1677840</xdr:colOff>
      <xdr:row>3</xdr:row>
      <xdr:rowOff>167550</xdr:rowOff>
    </xdr:to>
    <xdr:pic>
      <xdr:nvPicPr>
        <xdr:cNvPr id="4" name="Imagen 3">
          <a:extLst>
            <a:ext uri="{FF2B5EF4-FFF2-40B4-BE49-F238E27FC236}">
              <a16:creationId xmlns:a16="http://schemas.microsoft.com/office/drawing/2014/main" id="{73E59022-C84A-4B84-984E-CDDDAD0A7F0F}"/>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1076326" y="19050"/>
          <a:ext cx="2192189" cy="720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33"/>
  <sheetViews>
    <sheetView tabSelected="1" topLeftCell="Q24" zoomScaleNormal="100" workbookViewId="0">
      <selection activeCell="V16" sqref="V16:V18"/>
    </sheetView>
  </sheetViews>
  <sheetFormatPr baseColWidth="10" defaultColWidth="11.42578125" defaultRowHeight="15" x14ac:dyDescent="0.25"/>
  <cols>
    <col min="1" max="1" width="5.7109375" style="11" customWidth="1"/>
    <col min="2" max="2" width="19.42578125" style="11" customWidth="1"/>
    <col min="3" max="3" width="46.7109375" style="11" customWidth="1"/>
    <col min="4" max="4" width="22" style="11" customWidth="1"/>
    <col min="5" max="5" width="21.7109375" style="11" customWidth="1"/>
    <col min="6" max="6" width="34.7109375" style="11" customWidth="1"/>
    <col min="7" max="7" width="21.7109375" style="11" customWidth="1"/>
    <col min="8" max="8" width="14.28515625" style="11" customWidth="1"/>
    <col min="9" max="9" width="39.85546875" style="11" customWidth="1"/>
    <col min="10" max="10" width="31" style="11" customWidth="1"/>
    <col min="11" max="11" width="37" style="11" customWidth="1"/>
    <col min="12" max="12" width="14.42578125" style="11" customWidth="1"/>
    <col min="13" max="13" width="7.28515625" style="11" customWidth="1"/>
    <col min="14" max="14" width="14.140625" style="11" customWidth="1"/>
    <col min="15" max="15" width="5.7109375" style="11" customWidth="1"/>
    <col min="16" max="16" width="17.7109375" style="11" customWidth="1"/>
    <col min="17" max="17" width="6.7109375" style="11" customWidth="1"/>
    <col min="18" max="18" width="15.7109375" style="11" customWidth="1"/>
    <col min="19" max="19" width="26.5703125" style="11" customWidth="1"/>
    <col min="20" max="20" width="5.7109375" style="11" customWidth="1"/>
    <col min="21" max="21" width="11.7109375" style="11" customWidth="1"/>
    <col min="22" max="22" width="5.7109375" style="11" customWidth="1"/>
    <col min="23" max="23" width="11.7109375" style="11" customWidth="1"/>
    <col min="24" max="24" width="18.7109375" style="11" customWidth="1"/>
    <col min="25" max="25" width="16.7109375" style="11" customWidth="1"/>
    <col min="26" max="26" width="41.7109375" style="11" customWidth="1"/>
    <col min="27" max="27" width="22.42578125" style="11" customWidth="1"/>
    <col min="28" max="28" width="18.7109375" style="11" customWidth="1"/>
    <col min="29" max="29" width="19.7109375" style="11" customWidth="1"/>
    <col min="30" max="16384" width="11.42578125" style="11"/>
  </cols>
  <sheetData>
    <row r="1" spans="1:29" ht="20.25" customHeight="1" x14ac:dyDescent="0.25">
      <c r="A1" s="110"/>
      <c r="B1" s="111"/>
      <c r="C1" s="112"/>
      <c r="D1" s="119" t="s">
        <v>0</v>
      </c>
      <c r="E1" s="120"/>
      <c r="F1" s="120"/>
      <c r="G1" s="120"/>
      <c r="H1" s="120"/>
      <c r="I1" s="120"/>
      <c r="J1" s="120"/>
      <c r="K1" s="120"/>
      <c r="L1" s="120"/>
      <c r="M1" s="120"/>
      <c r="N1" s="120"/>
      <c r="O1" s="120"/>
      <c r="P1" s="120"/>
      <c r="Q1" s="120"/>
      <c r="R1" s="120"/>
      <c r="S1" s="120"/>
      <c r="T1" s="120"/>
      <c r="U1" s="120"/>
      <c r="V1" s="120"/>
      <c r="W1" s="120"/>
      <c r="X1" s="120"/>
      <c r="Y1" s="120"/>
      <c r="Z1" s="120"/>
      <c r="AA1" s="121"/>
      <c r="AB1" s="125" t="s">
        <v>1</v>
      </c>
      <c r="AC1" s="126"/>
    </row>
    <row r="2" spans="1:29" ht="19.5" customHeight="1" x14ac:dyDescent="0.25">
      <c r="A2" s="113"/>
      <c r="B2" s="114"/>
      <c r="C2" s="115"/>
      <c r="D2" s="122"/>
      <c r="E2" s="123"/>
      <c r="F2" s="123"/>
      <c r="G2" s="123"/>
      <c r="H2" s="123"/>
      <c r="I2" s="123"/>
      <c r="J2" s="123"/>
      <c r="K2" s="123"/>
      <c r="L2" s="123"/>
      <c r="M2" s="123"/>
      <c r="N2" s="123"/>
      <c r="O2" s="123"/>
      <c r="P2" s="123"/>
      <c r="Q2" s="123"/>
      <c r="R2" s="123"/>
      <c r="S2" s="123"/>
      <c r="T2" s="123"/>
      <c r="U2" s="123"/>
      <c r="V2" s="123"/>
      <c r="W2" s="123"/>
      <c r="X2" s="123"/>
      <c r="Y2" s="123"/>
      <c r="Z2" s="123"/>
      <c r="AA2" s="124"/>
      <c r="AB2" s="125" t="s">
        <v>2</v>
      </c>
      <c r="AC2" s="126"/>
    </row>
    <row r="3" spans="1:29" ht="21.75" customHeight="1" x14ac:dyDescent="0.25">
      <c r="A3" s="113"/>
      <c r="B3" s="114"/>
      <c r="C3" s="115"/>
      <c r="D3" s="119" t="s">
        <v>3</v>
      </c>
      <c r="E3" s="120"/>
      <c r="F3" s="120"/>
      <c r="G3" s="120"/>
      <c r="H3" s="120"/>
      <c r="I3" s="120"/>
      <c r="J3" s="120"/>
      <c r="K3" s="120"/>
      <c r="L3" s="120"/>
      <c r="M3" s="120"/>
      <c r="N3" s="120"/>
      <c r="O3" s="120"/>
      <c r="P3" s="120"/>
      <c r="Q3" s="120"/>
      <c r="R3" s="120"/>
      <c r="S3" s="120"/>
      <c r="T3" s="120"/>
      <c r="U3" s="120"/>
      <c r="V3" s="120"/>
      <c r="W3" s="120"/>
      <c r="X3" s="120"/>
      <c r="Y3" s="120"/>
      <c r="Z3" s="120"/>
      <c r="AA3" s="121"/>
      <c r="AB3" s="125" t="s">
        <v>4</v>
      </c>
      <c r="AC3" s="126"/>
    </row>
    <row r="4" spans="1:29" ht="15" customHeight="1" x14ac:dyDescent="0.25">
      <c r="A4" s="116"/>
      <c r="B4" s="117"/>
      <c r="C4" s="118"/>
      <c r="D4" s="122"/>
      <c r="E4" s="123"/>
      <c r="F4" s="123"/>
      <c r="G4" s="123"/>
      <c r="H4" s="123"/>
      <c r="I4" s="123"/>
      <c r="J4" s="123"/>
      <c r="K4" s="123"/>
      <c r="L4" s="123"/>
      <c r="M4" s="123"/>
      <c r="N4" s="123"/>
      <c r="O4" s="123"/>
      <c r="P4" s="123"/>
      <c r="Q4" s="123"/>
      <c r="R4" s="123"/>
      <c r="S4" s="123"/>
      <c r="T4" s="123"/>
      <c r="U4" s="123"/>
      <c r="V4" s="123"/>
      <c r="W4" s="123"/>
      <c r="X4" s="123"/>
      <c r="Y4" s="123"/>
      <c r="Z4" s="123"/>
      <c r="AA4" s="124"/>
      <c r="AB4" s="125" t="s">
        <v>5</v>
      </c>
      <c r="AC4" s="126"/>
    </row>
    <row r="5" spans="1:29" s="13" customFormat="1" x14ac:dyDescent="0.25">
      <c r="A5" s="101" t="s">
        <v>6</v>
      </c>
      <c r="B5" s="101"/>
      <c r="C5" s="101"/>
      <c r="D5" s="101"/>
      <c r="E5" s="101"/>
      <c r="F5" s="101"/>
      <c r="G5" s="101"/>
      <c r="H5" s="101"/>
      <c r="I5" s="100" t="s">
        <v>7</v>
      </c>
      <c r="J5" s="100"/>
      <c r="K5" s="100"/>
      <c r="L5" s="100"/>
      <c r="M5" s="100"/>
      <c r="N5" s="100"/>
      <c r="O5" s="100"/>
      <c r="P5" s="100"/>
      <c r="Q5" s="100"/>
      <c r="R5" s="100"/>
      <c r="S5" s="100"/>
      <c r="T5" s="100" t="s">
        <v>8</v>
      </c>
      <c r="U5" s="100"/>
      <c r="V5" s="100"/>
      <c r="W5" s="100"/>
      <c r="X5" s="100"/>
      <c r="Y5" s="100"/>
      <c r="Z5" s="100"/>
      <c r="AA5" s="100"/>
      <c r="AB5" s="100"/>
      <c r="AC5" s="100"/>
    </row>
    <row r="6" spans="1:29" s="14" customFormat="1" ht="13.5" x14ac:dyDescent="0.25">
      <c r="A6" s="102" t="s">
        <v>9</v>
      </c>
      <c r="B6" s="102"/>
      <c r="C6" s="102"/>
      <c r="D6" s="102"/>
      <c r="E6" s="102"/>
      <c r="F6" s="102"/>
      <c r="G6" s="102"/>
      <c r="H6" s="102"/>
      <c r="I6" s="99" t="s">
        <v>9</v>
      </c>
      <c r="J6" s="99"/>
      <c r="K6" s="99"/>
      <c r="L6" s="99"/>
      <c r="M6" s="99"/>
      <c r="N6" s="99"/>
      <c r="O6" s="99"/>
      <c r="P6" s="99"/>
      <c r="Q6" s="99"/>
      <c r="R6" s="99"/>
      <c r="S6" s="99"/>
      <c r="T6" s="99" t="s">
        <v>10</v>
      </c>
      <c r="U6" s="99"/>
      <c r="V6" s="99"/>
      <c r="W6" s="99"/>
      <c r="X6" s="99"/>
      <c r="Y6" s="99"/>
      <c r="Z6" s="99"/>
      <c r="AA6" s="99"/>
      <c r="AB6" s="99"/>
      <c r="AC6" s="99"/>
    </row>
    <row r="7" spans="1:29" ht="15.75" thickBot="1" x14ac:dyDescent="0.3"/>
    <row r="8" spans="1:29" s="10" customFormat="1" ht="29.25" customHeight="1" thickBot="1" x14ac:dyDescent="0.3">
      <c r="A8" s="103" t="s">
        <v>11</v>
      </c>
      <c r="B8" s="104"/>
      <c r="C8" s="25" t="s">
        <v>12</v>
      </c>
      <c r="D8" s="26" t="s">
        <v>13</v>
      </c>
      <c r="E8" s="105"/>
      <c r="F8" s="106"/>
      <c r="G8" s="26" t="s">
        <v>14</v>
      </c>
      <c r="H8" s="107"/>
      <c r="I8" s="108"/>
      <c r="J8" s="108"/>
      <c r="K8" s="108"/>
      <c r="L8" s="108"/>
      <c r="M8" s="108"/>
      <c r="N8" s="108"/>
      <c r="O8" s="108"/>
      <c r="P8" s="108"/>
      <c r="Q8" s="108"/>
      <c r="R8" s="108"/>
      <c r="S8" s="108"/>
      <c r="T8" s="108"/>
      <c r="U8" s="108"/>
      <c r="V8" s="108"/>
      <c r="W8" s="108"/>
      <c r="X8" s="108"/>
      <c r="Y8" s="108"/>
      <c r="Z8" s="108"/>
      <c r="AA8" s="108"/>
      <c r="AB8" s="108"/>
      <c r="AC8" s="109"/>
    </row>
    <row r="10" spans="1:29" x14ac:dyDescent="0.25">
      <c r="A10" s="139" t="s">
        <v>15</v>
      </c>
      <c r="B10" s="140" t="s">
        <v>16</v>
      </c>
      <c r="C10" s="140"/>
      <c r="D10" s="140"/>
      <c r="E10" s="140"/>
      <c r="F10" s="140"/>
      <c r="G10" s="140"/>
      <c r="H10" s="141" t="s">
        <v>17</v>
      </c>
      <c r="I10" s="141"/>
      <c r="J10" s="141"/>
      <c r="K10" s="141"/>
      <c r="L10" s="137" t="s">
        <v>18</v>
      </c>
      <c r="M10" s="137"/>
      <c r="N10" s="137"/>
      <c r="O10" s="137"/>
      <c r="P10" s="137"/>
      <c r="Q10" s="142" t="s">
        <v>19</v>
      </c>
      <c r="R10" s="143"/>
      <c r="S10" s="143"/>
      <c r="T10" s="143"/>
      <c r="U10" s="143"/>
      <c r="V10" s="143"/>
      <c r="W10" s="143"/>
      <c r="X10" s="143"/>
      <c r="Y10" s="144"/>
      <c r="Z10" s="134" t="s">
        <v>20</v>
      </c>
      <c r="AA10" s="134"/>
      <c r="AB10" s="134"/>
      <c r="AC10" s="134"/>
    </row>
    <row r="11" spans="1:29" x14ac:dyDescent="0.25">
      <c r="A11" s="139"/>
      <c r="B11" s="140" t="s">
        <v>21</v>
      </c>
      <c r="C11" s="140"/>
      <c r="D11" s="140"/>
      <c r="E11" s="140"/>
      <c r="F11" s="140"/>
      <c r="G11" s="140"/>
      <c r="H11" s="141"/>
      <c r="I11" s="141"/>
      <c r="J11" s="141"/>
      <c r="K11" s="141"/>
      <c r="L11" s="137" t="s">
        <v>22</v>
      </c>
      <c r="M11" s="137"/>
      <c r="N11" s="137"/>
      <c r="O11" s="137"/>
      <c r="P11" s="136" t="s">
        <v>23</v>
      </c>
      <c r="Q11" s="138" t="s">
        <v>24</v>
      </c>
      <c r="R11" s="138"/>
      <c r="S11" s="138"/>
      <c r="T11" s="142" t="s">
        <v>25</v>
      </c>
      <c r="U11" s="143"/>
      <c r="V11" s="143"/>
      <c r="W11" s="144"/>
      <c r="X11" s="133" t="s">
        <v>26</v>
      </c>
      <c r="Y11" s="133" t="s">
        <v>27</v>
      </c>
      <c r="Z11" s="134" t="s">
        <v>28</v>
      </c>
      <c r="AA11" s="135" t="s">
        <v>29</v>
      </c>
      <c r="AB11" s="134" t="s">
        <v>30</v>
      </c>
      <c r="AC11" s="135" t="s">
        <v>31</v>
      </c>
    </row>
    <row r="12" spans="1:29" ht="43.5" customHeight="1" x14ac:dyDescent="0.25">
      <c r="A12" s="139"/>
      <c r="B12" s="7" t="s">
        <v>32</v>
      </c>
      <c r="C12" s="7" t="s">
        <v>33</v>
      </c>
      <c r="D12" s="7" t="s">
        <v>34</v>
      </c>
      <c r="E12" s="7" t="s">
        <v>33</v>
      </c>
      <c r="F12" s="7" t="s">
        <v>35</v>
      </c>
      <c r="G12" s="7" t="s">
        <v>33</v>
      </c>
      <c r="H12" s="8" t="s">
        <v>36</v>
      </c>
      <c r="I12" s="1" t="s">
        <v>37</v>
      </c>
      <c r="J12" s="1" t="s">
        <v>38</v>
      </c>
      <c r="K12" s="1" t="s">
        <v>39</v>
      </c>
      <c r="L12" s="137" t="s">
        <v>40</v>
      </c>
      <c r="M12" s="137"/>
      <c r="N12" s="137" t="s">
        <v>41</v>
      </c>
      <c r="O12" s="137"/>
      <c r="P12" s="136"/>
      <c r="Q12" s="138" t="s">
        <v>42</v>
      </c>
      <c r="R12" s="138"/>
      <c r="S12" s="2" t="s">
        <v>43</v>
      </c>
      <c r="T12" s="133" t="s">
        <v>44</v>
      </c>
      <c r="U12" s="133"/>
      <c r="V12" s="133" t="s">
        <v>41</v>
      </c>
      <c r="W12" s="133"/>
      <c r="X12" s="133"/>
      <c r="Y12" s="133"/>
      <c r="Z12" s="134"/>
      <c r="AA12" s="135"/>
      <c r="AB12" s="134"/>
      <c r="AC12" s="135"/>
    </row>
    <row r="13" spans="1:29" ht="57.75" customHeight="1" x14ac:dyDescent="0.25">
      <c r="A13" s="93">
        <v>1</v>
      </c>
      <c r="B13" s="93" t="s">
        <v>45</v>
      </c>
      <c r="C13" s="128" t="s">
        <v>46</v>
      </c>
      <c r="D13" s="93"/>
      <c r="E13" s="93"/>
      <c r="F13" s="93"/>
      <c r="G13" s="93"/>
      <c r="H13" s="93" t="s">
        <v>47</v>
      </c>
      <c r="I13" s="90" t="str">
        <f>_xlfn.CONCAT(C13,E13,G13)</f>
        <v xml:space="preserve">1. Ofrecimiento de dadivas a las personas para uso del poder en la consecución de citas. 2. No seguimiento de los tramites correspondientes para las citas. </v>
      </c>
      <c r="J13" s="88" t="s">
        <v>48</v>
      </c>
      <c r="K13" s="88" t="s">
        <v>49</v>
      </c>
      <c r="L13" s="93" t="s">
        <v>50</v>
      </c>
      <c r="M13" s="96">
        <f>+IF(L13="Rara vez",1,IF(L13="Improbable",2,IF(L13="Posible",3,IF(L13="Probable",4,IF(L13="Casi seguro",5,"")))))</f>
        <v>4</v>
      </c>
      <c r="N13" s="93" t="s">
        <v>51</v>
      </c>
      <c r="O13" s="96">
        <f>+IF(N13="Insignificante",1,IF(N13="Menor",2,IF(N13="Moderado",3,IF(N13="Mayor",4,IF(N13="Catastrofico",5,"")))))</f>
        <v>3</v>
      </c>
      <c r="P13" s="96" t="str">
        <f>+IF(OR(AND(L13="Rara vez",N13="Insignificante"),AND(L13="Rara vez",N13="Menor"),AND(L13="Improbable",N13="Menor"),AND(L13="Posible",N13="Insignificante"),AND(L13="Improbable",N13="Insignificante")),"BAJA",IF(OR(AND(L13="Probable",N13="Insignificante"),AND(L13="Posible",N13="Menor"),AND(L13="Improbable",N13="Moderado"),AND(L13="Rara vez",N13="Moderado")),"MODERADA",IF(OR(AND(L13="Casi seguro",N13="Insignificante"),AND(L13="Casi seguro",N13="Menor"),AND(L13="Probable",N13="Menor"),AND(L13="Probable",N13="Moderado"),AND(L13="Posible",N13="Moderado"),AND(L13="Improbable",N13="Mayor"),AND(L13="Rara vez",N13="Mayor")),"ALTA",IF(OR(AND(L13="Casi seguro",N13="Moderado"),AND(L13="Casi seguro",N13="Mayor"),AND(L13="Probable",N13="Mayor"),AND(L13="Posible",N13="Mayor"),AND(L13="Casi seguro",N13="Catastrofico"),AND(L13="Probable",N13="Catastrofico"),AND(L13="Posible",N13="Catastrofico"),AND(L13="Impbable",N13="Catastrofico"),AND(L13="Rara vez",N13="Catastrofico")),"EXTREMA",""))))</f>
        <v>ALTA</v>
      </c>
      <c r="Q13" s="93"/>
      <c r="R13" s="6" t="s">
        <v>52</v>
      </c>
      <c r="S13" s="85" t="s">
        <v>53</v>
      </c>
      <c r="T13" s="96">
        <f>'Mapa de Controles'!Z13</f>
        <v>2</v>
      </c>
      <c r="U13" s="96" t="str">
        <f>+IF(T13=1,"Rara vez",IF(T13=2,"Improbable",IF(T13=3,"Posible",IF(T13=4,"Probable",IF(T13=5,"Casi seguro","")))))</f>
        <v>Improbable</v>
      </c>
      <c r="V13" s="96">
        <f>'Mapa de Controles'!AA13</f>
        <v>3</v>
      </c>
      <c r="W13" s="96" t="str">
        <f>+IF(V13=1,"Insignificante",IF(V13=2,"Menor",IF(V13=3,"Moderado",IF(V13=4,"Mayor",IF(V13=5,"Catastrofico","")))))</f>
        <v>Moderado</v>
      </c>
      <c r="X13" s="96" t="str">
        <f>+IF(OR(AND(U13="Rara vez",W13="Insignificante"),AND(U13="Rara vez",W13="Menor"),AND(U13="Improbable",W13="Menor"),AND(U13="Posible",W13="Insignificante"),AND(U13="Improbable",W13="Insignificante")),"BAJA",IF(OR(AND(U13="Probable",W13="Insignificante"),AND(U13="Posible",W13="Menor"),AND(U13="Improbable",W13="Moderado"),AND(U13="Rara vez",W13="Moderado")),"MODERADA",IF(OR(AND(U13="Casi seguro",W13="Insignificante"),AND(U13="Casi seguro",W13="Menor"),AND(U13="Probable",W13="Menor"),AND(U13="Probable",W13="Moderado"),AND(U13="Posible",W13="Moderado"),AND(U13="Improbable",W13="Mayor"),AND(U13="Rara vez",W13="Mayor")),"ALTA",IF(OR(AND(U13="Casi seguro",W13="Moderado"),AND(U13="Casi seguro",W13="Mayor"),AND(U13="Probable",W13="Mayor"),AND(U13="Posible",W13="Mayor"),AND(U13="Casi seguro",W13="Catastrofico"),AND(U13="Probable",W13="Catastrofico"),AND(U13="Posible",W13="Catastrofico"),AND(U13="Impbable",W13="Catastrofico"),AND(U13="Rara vez",W13="Catastrofico")),"EXTREMA",""))))</f>
        <v>MODERADA</v>
      </c>
      <c r="Y13" s="90" t="str">
        <f>IF(X13="BAJA","ASUMIR EL RIESGO",IF(X13="MODERADA","ASUMIR, REDUCIR EL RIESGO",IF(X13="ALTA","REDUCIR, EVITAR, COMPARTIR O TRANSFERIR EL RIESGO",IF(X13="EXTREMA","REDUCIR, EVITAR, COMPARTIR O TRANSFERIR EL RIESGO",""))))</f>
        <v>ASUMIR, REDUCIR EL RIESGO</v>
      </c>
      <c r="Z13" s="42" t="s">
        <v>54</v>
      </c>
      <c r="AA13" s="82" t="s">
        <v>55</v>
      </c>
      <c r="AB13" s="42" t="s">
        <v>56</v>
      </c>
      <c r="AC13" s="90" t="s">
        <v>57</v>
      </c>
    </row>
    <row r="14" spans="1:29" ht="52.5" customHeight="1" x14ac:dyDescent="0.25">
      <c r="A14" s="127"/>
      <c r="B14" s="127"/>
      <c r="C14" s="131"/>
      <c r="D14" s="127"/>
      <c r="E14" s="127"/>
      <c r="F14" s="127"/>
      <c r="G14" s="127"/>
      <c r="H14" s="127"/>
      <c r="I14" s="92"/>
      <c r="J14" s="89"/>
      <c r="K14" s="89"/>
      <c r="L14" s="127"/>
      <c r="M14" s="97"/>
      <c r="N14" s="127"/>
      <c r="O14" s="97"/>
      <c r="P14" s="97"/>
      <c r="Q14" s="127"/>
      <c r="R14" s="6" t="s">
        <v>52</v>
      </c>
      <c r="S14" s="85" t="s">
        <v>58</v>
      </c>
      <c r="T14" s="97"/>
      <c r="U14" s="97"/>
      <c r="V14" s="97"/>
      <c r="W14" s="97"/>
      <c r="X14" s="97"/>
      <c r="Y14" s="92"/>
      <c r="Z14" s="42" t="s">
        <v>59</v>
      </c>
      <c r="AA14" s="82" t="s">
        <v>55</v>
      </c>
      <c r="AB14" s="42" t="s">
        <v>56</v>
      </c>
      <c r="AC14" s="92"/>
    </row>
    <row r="15" spans="1:29" ht="39.75" customHeight="1" x14ac:dyDescent="0.25">
      <c r="A15" s="94"/>
      <c r="B15" s="94"/>
      <c r="C15" s="132"/>
      <c r="D15" s="94"/>
      <c r="E15" s="94"/>
      <c r="F15" s="94"/>
      <c r="G15" s="94"/>
      <c r="H15" s="94"/>
      <c r="I15" s="91"/>
      <c r="J15" s="95"/>
      <c r="K15" s="95"/>
      <c r="L15" s="94"/>
      <c r="M15" s="98"/>
      <c r="N15" s="94"/>
      <c r="O15" s="98"/>
      <c r="P15" s="98"/>
      <c r="Q15" s="94"/>
      <c r="R15" s="6" t="s">
        <v>60</v>
      </c>
      <c r="S15" s="5" t="s">
        <v>61</v>
      </c>
      <c r="T15" s="98"/>
      <c r="U15" s="98"/>
      <c r="V15" s="98"/>
      <c r="W15" s="98"/>
      <c r="X15" s="98"/>
      <c r="Y15" s="91"/>
      <c r="Z15" s="42" t="s">
        <v>62</v>
      </c>
      <c r="AA15" s="82" t="s">
        <v>55</v>
      </c>
      <c r="AB15" s="83" t="s">
        <v>63</v>
      </c>
      <c r="AC15" s="91"/>
    </row>
    <row r="16" spans="1:29" ht="41.25" customHeight="1" x14ac:dyDescent="0.25">
      <c r="A16" s="93">
        <v>2</v>
      </c>
      <c r="B16" s="93" t="s">
        <v>45</v>
      </c>
      <c r="C16" s="88" t="s">
        <v>64</v>
      </c>
      <c r="D16" s="88"/>
      <c r="E16" s="93"/>
      <c r="F16" s="93"/>
      <c r="G16" s="93"/>
      <c r="H16" s="93" t="s">
        <v>47</v>
      </c>
      <c r="I16" s="90" t="str">
        <f>_xlfn.CONCAT(C16,E16,G16)</f>
        <v>1. Desconocimiento de las obligaciones. 2. Funcionarios que no cumplen perfiles. 3. Inexitencia de control de rutas</v>
      </c>
      <c r="J16" s="88" t="s">
        <v>65</v>
      </c>
      <c r="K16" s="88" t="s">
        <v>66</v>
      </c>
      <c r="L16" s="93" t="s">
        <v>50</v>
      </c>
      <c r="M16" s="96">
        <f>+IF(L16="Rara vez",1,IF(L16="Improbable",2,IF(L16="Posible",3,IF(L16="Probable",4,IF(L16="Casi seguro",5,"")))))</f>
        <v>4</v>
      </c>
      <c r="N16" s="93" t="s">
        <v>67</v>
      </c>
      <c r="O16" s="96">
        <f t="shared" ref="O16" si="0">+IF(N16="Insignificante",1,IF(N16="Menor",2,IF(N16="Moderado",3,IF(N16="Mayor",4,IF(N16="Catastrofico",5,"")))))</f>
        <v>4</v>
      </c>
      <c r="P16" s="96" t="str">
        <f t="shared" ref="P16" si="1">+IF(OR(AND(L16="Rara vez",N16="Insignificante"),AND(L16="Rara vez",N16="Menor"),AND(L16="Improbable",N16="Menor"),AND(L16="Posible",N16="Insignificante"),AND(L16="Improbable",N16="Insignificante")),"BAJA",IF(OR(AND(L16="Probable",N16="Insignificante"),AND(L16="Posible",N16="Menor"),AND(L16="Improbable",N16="Moderado"),AND(L16="Rara vez",N16="Moderado")),"MODERADA",IF(OR(AND(L16="Casi seguro",N16="Insignificante"),AND(L16="Casi seguro",N16="Menor"),AND(L16="Probable",N16="Menor"),AND(L16="Probable",N16="Moderado"),AND(L16="Posible",N16="Moderado"),AND(L16="Improbable",N16="Mayor"),AND(L16="Rara vez",N16="Mayor")),"ALTA",IF(OR(AND(L16="Casi seguro",N16="Moderado"),AND(L16="Casi seguro",N16="Mayor"),AND(L16="Probable",N16="Mayor"),AND(L16="Posible",N16="Mayor"),AND(L16="Casi seguro",N16="Catastrofico"),AND(L16="Probable",N16="Catastrofico"),AND(L16="Posible",N16="Catastrofico"),AND(L16="Impbable",N16="Catastrofico"),AND(L16="Rara vez",N16="Catastrofico")),"EXTREMA",""))))</f>
        <v>EXTREMA</v>
      </c>
      <c r="Q16" s="93"/>
      <c r="R16" s="93" t="s">
        <v>52</v>
      </c>
      <c r="S16" s="88" t="s">
        <v>68</v>
      </c>
      <c r="T16" s="96">
        <f>'Mapa de Controles'!Z16</f>
        <v>2</v>
      </c>
      <c r="U16" s="96" t="str">
        <f>+IF(T16=1,"Rara vez",IF(T16=2,"Improbable",IF(T16=3,"Posible",IF(T16=4,"Probable",IF(T16=5,"Casi seguro","")))))</f>
        <v>Improbable</v>
      </c>
      <c r="V16" s="96">
        <f>'Mapa de Controles'!AA16</f>
        <v>4</v>
      </c>
      <c r="W16" s="96" t="str">
        <f t="shared" ref="W16" si="2">+IF(V16=1,"Insignificante",IF(V16=2,"Menor",IF(V16=3,"Moderado",IF(V16=4,"Mayor",IF(V16=5,"Catastrofico","")))))</f>
        <v>Mayor</v>
      </c>
      <c r="X16" s="96" t="str">
        <f>+IF(OR(AND(U16="Rara vez",W16="Insignificante"),AND(U16="Rara vez",W16="Menor"),AND(U16="Improbable",W16="Menor"),AND(U16="Posible",W16="Insignificante"),AND(U16="Improbable",W16="Insignificante")),"BAJA",IF(OR(AND(U16="Probable",W16="Insignificante"),AND(U16="Posible",W16="Menor"),AND(U16="Improbable",W16="Moderado"),AND(U16="Rara vez",W16="Moderado")),"MODERADA",IF(OR(AND(U16="Casi seguro",W16="Insignificante"),AND(U16="Casi seguro",W16="Menor"),AND(U16="Probable",W16="Menor"),AND(U16="Probable",W16="Moderado"),AND(U16="Posible",W16="Moderado"),AND(U16="Improbable",W16="Mayor"),AND(U16="Rara vez",W16="Mayor")),"ALTA",IF(OR(AND(U16="Casi seguro",W16="Moderado"),AND(U16="Casi seguro",W16="Mayor"),AND(U16="Probable",W16="Mayor"),AND(U16="Posible",W16="Mayor"),AND(U16="Casi seguro",W16="Catastrofico"),AND(U16="Probable",W16="Catastrofico"),AND(U16="Posible",W16="Catastrofico"),AND(U16="Impbable",W16="Catastrofico"),AND(U16="Rara vez",W16="Catastrofico")),"EXTREMA",""))))</f>
        <v>ALTA</v>
      </c>
      <c r="Y16" s="90" t="str">
        <f t="shared" ref="Y16" si="3">IF(X16="BAJA","ASUMIR EL RIESGO",IF(X16="MODERADA","ASUMIR, REDUCIR EL RIESGO",IF(X16="ALTA","REDUCIR, EVITAR, COMPARTIR O TRANSFERIR EL RIESGO",IF(X16="EXTREMA","REDUCIR, EVITAR, COMPARTIR O TRANSFERIR EL RIESGO",""))))</f>
        <v>REDUCIR, EVITAR, COMPARTIR O TRANSFERIR EL RIESGO</v>
      </c>
      <c r="Z16" s="90" t="s">
        <v>69</v>
      </c>
      <c r="AA16" s="90" t="s">
        <v>55</v>
      </c>
      <c r="AB16" s="90" t="s">
        <v>70</v>
      </c>
      <c r="AC16" s="90" t="s">
        <v>71</v>
      </c>
    </row>
    <row r="17" spans="1:29" ht="60.75" customHeight="1" x14ac:dyDescent="0.25">
      <c r="A17" s="127"/>
      <c r="B17" s="127"/>
      <c r="C17" s="89"/>
      <c r="D17" s="89"/>
      <c r="E17" s="127"/>
      <c r="F17" s="127"/>
      <c r="G17" s="127"/>
      <c r="H17" s="127"/>
      <c r="I17" s="92"/>
      <c r="J17" s="89"/>
      <c r="K17" s="89"/>
      <c r="L17" s="127"/>
      <c r="M17" s="97"/>
      <c r="N17" s="127"/>
      <c r="O17" s="97"/>
      <c r="P17" s="97"/>
      <c r="Q17" s="127"/>
      <c r="R17" s="127"/>
      <c r="S17" s="89"/>
      <c r="T17" s="97"/>
      <c r="U17" s="97"/>
      <c r="V17" s="97"/>
      <c r="W17" s="97"/>
      <c r="X17" s="97"/>
      <c r="Y17" s="92"/>
      <c r="Z17" s="91"/>
      <c r="AA17" s="91"/>
      <c r="AB17" s="92"/>
      <c r="AC17" s="92"/>
    </row>
    <row r="18" spans="1:29" ht="46.5" customHeight="1" x14ac:dyDescent="0.25">
      <c r="A18" s="94"/>
      <c r="B18" s="94"/>
      <c r="C18" s="95"/>
      <c r="D18" s="95"/>
      <c r="E18" s="94"/>
      <c r="F18" s="94"/>
      <c r="G18" s="94"/>
      <c r="H18" s="94"/>
      <c r="I18" s="91"/>
      <c r="J18" s="95"/>
      <c r="K18" s="95"/>
      <c r="L18" s="94"/>
      <c r="M18" s="98"/>
      <c r="N18" s="94"/>
      <c r="O18" s="98"/>
      <c r="P18" s="98"/>
      <c r="Q18" s="94"/>
      <c r="R18" s="94"/>
      <c r="S18" s="43" t="s">
        <v>72</v>
      </c>
      <c r="T18" s="98"/>
      <c r="U18" s="98"/>
      <c r="V18" s="98"/>
      <c r="W18" s="98"/>
      <c r="X18" s="98"/>
      <c r="Y18" s="91"/>
      <c r="Z18" s="42" t="s">
        <v>73</v>
      </c>
      <c r="AA18" s="42" t="s">
        <v>55</v>
      </c>
      <c r="AB18" s="91"/>
      <c r="AC18" s="91"/>
    </row>
    <row r="19" spans="1:29" ht="36.75" customHeight="1" x14ac:dyDescent="0.25">
      <c r="A19" s="93">
        <v>3</v>
      </c>
      <c r="B19" s="93" t="s">
        <v>45</v>
      </c>
      <c r="C19" s="128" t="s">
        <v>74</v>
      </c>
      <c r="D19" s="88" t="s">
        <v>75</v>
      </c>
      <c r="E19" s="93" t="s">
        <v>76</v>
      </c>
      <c r="F19" s="93"/>
      <c r="G19" s="93"/>
      <c r="H19" s="93" t="s">
        <v>47</v>
      </c>
      <c r="I19" s="90" t="str">
        <f>_xlfn.CONCAT(C19,E19,G19)</f>
        <v xml:space="preserve">1. Dadivas ofrecidas por terceros. 2. Ordenes de un superior.3. Presiones sociales </v>
      </c>
      <c r="J19" s="88" t="s">
        <v>77</v>
      </c>
      <c r="K19" s="88" t="s">
        <v>78</v>
      </c>
      <c r="L19" s="93" t="s">
        <v>79</v>
      </c>
      <c r="M19" s="96">
        <f>+IF(L19="Rara vez",1,IF(L19="Improbable",2,IF(L19="Posible",3,IF(L19="Probable",4,IF(L19="Casi seguro",5,"")))))</f>
        <v>3</v>
      </c>
      <c r="N19" s="93" t="s">
        <v>51</v>
      </c>
      <c r="O19" s="96">
        <f>+IF(N19="Insignificante",1,IF(N19="Menor",2,IF(N19="Moderado",3,IF(N19="Mayor",4,IF(N19="Catastrofico",5,"")))))</f>
        <v>3</v>
      </c>
      <c r="P19" s="96" t="str">
        <f t="shared" ref="P19" si="4">+IF(OR(AND(L19="Rara vez",N19="Insignificante"),AND(L19="Rara vez",N19="Menor"),AND(L19="Improbable",N19="Menor"),AND(L19="Posible",N19="Insignificante"),AND(L19="Improbable",N19="Insignificante")),"BAJA",IF(OR(AND(L19="Probable",N19="Insignificante"),AND(L19="Posible",N19="Menor"),AND(L19="Improbable",N19="Moderado"),AND(L19="Rara vez",N19="Moderado")),"MODERADA",IF(OR(AND(L19="Casi seguro",N19="Insignificante"),AND(L19="Casi seguro",N19="Menor"),AND(L19="Probable",N19="Menor"),AND(L19="Probable",N19="Moderado"),AND(L19="Posible",N19="Moderado"),AND(L19="Improbable",N19="Mayor"),AND(L19="Rara vez",N19="Mayor")),"ALTA",IF(OR(AND(L19="Casi seguro",N19="Moderado"),AND(L19="Casi seguro",N19="Mayor"),AND(L19="Probable",N19="Mayor"),AND(L19="Posible",N19="Mayor"),AND(L19="Casi seguro",N19="Catastrofico"),AND(L19="Probable",N19="Catastrofico"),AND(L19="Posible",N19="Catastrofico"),AND(L19="Impbable",N19="Catastrofico"),AND(L19="Rara vez",N19="Catastrofico")),"EXTREMA",""))))</f>
        <v>ALTA</v>
      </c>
      <c r="Q19" s="93"/>
      <c r="R19" s="93" t="s">
        <v>52</v>
      </c>
      <c r="S19" s="88" t="s">
        <v>80</v>
      </c>
      <c r="T19" s="96">
        <f>'Mapa de Controles'!Z19</f>
        <v>1</v>
      </c>
      <c r="U19" s="96" t="str">
        <f>+IF(T19=1,"Rara vez",IF(T19=2,"Improbable",IF(T19=3,"Posible",IF(T19=4,"Probable",IF(T19=5,"Casi seguro","")))))</f>
        <v>Rara vez</v>
      </c>
      <c r="V19" s="96">
        <f>'Mapa de Controles'!AA19</f>
        <v>3</v>
      </c>
      <c r="W19" s="96" t="str">
        <f t="shared" ref="W19" si="5">+IF(V19=1,"Insignificante",IF(V19=2,"Menor",IF(V19=3,"Moderado",IF(V19=4,"Mayor",IF(V19=5,"Catastrofico","")))))</f>
        <v>Moderado</v>
      </c>
      <c r="X19" s="96" t="str">
        <f t="shared" ref="X19" si="6">+IF(OR(AND(U19="Rara vez",W19="Insignificante"),AND(U19="Rara vez",W19="Menor"),AND(U19="Improbable",W19="Menor"),AND(U19="Posible",W19="Insignificante"),AND(U19="Improbable",W19="Insignificante")),"BAJA",IF(OR(AND(U19="Probable",W19="Insignificante"),AND(U19="Posible",W19="Menor"),AND(U19="Improbable",W19="Moderado"),AND(U19="Rara vez",W19="Moderado")),"MODERADA",IF(OR(AND(U19="Casi seguro",W19="Insignificante"),AND(U19="Casi seguro",W19="Menor"),AND(U19="Probable",W19="Menor"),AND(U19="Probable",W19="Moderado"),AND(U19="Posible",W19="Moderado"),AND(U19="Improbable",W19="Mayor"),AND(U19="Rara vez",W19="Mayor")),"ALTA",IF(OR(AND(U19="Casi seguro",W19="Moderado"),AND(U19="Casi seguro",W19="Mayor"),AND(U19="Probable",W19="Mayor"),AND(U19="Posible",W19="Mayor"),AND(U19="Casi seguro",W19="Catastrofico"),AND(U19="Probable",W19="Catastrofico"),AND(U19="Posible",W19="Catastrofico"),AND(U19="Impbable",W19="Catastrofico"),AND(U19="Rara vez",W19="Catastrofico")),"EXTREMA",""))))</f>
        <v>MODERADA</v>
      </c>
      <c r="Y19" s="90" t="str">
        <f t="shared" ref="Y19" si="7">IF(X19="BAJA","ASUMIR EL RIESGO",IF(X19="MODERADA","ASUMIR, REDUCIR EL RIESGO",IF(X19="ALTA","REDUCIR, EVITAR, COMPARTIR O TRANSFERIR EL RIESGO",IF(X19="EXTREMA","REDUCIR, EVITAR, COMPARTIR O TRANSFERIR EL RIESGO",""))))</f>
        <v>ASUMIR, REDUCIR EL RIESGO</v>
      </c>
      <c r="Z19" s="90" t="s">
        <v>81</v>
      </c>
      <c r="AA19" s="90" t="s">
        <v>55</v>
      </c>
      <c r="AB19" s="90" t="s">
        <v>82</v>
      </c>
      <c r="AC19" s="90" t="s">
        <v>83</v>
      </c>
    </row>
    <row r="20" spans="1:29" ht="40.5" customHeight="1" x14ac:dyDescent="0.25">
      <c r="A20" s="127"/>
      <c r="B20" s="127"/>
      <c r="C20" s="129"/>
      <c r="D20" s="89"/>
      <c r="E20" s="127"/>
      <c r="F20" s="127"/>
      <c r="G20" s="127"/>
      <c r="H20" s="127"/>
      <c r="I20" s="92"/>
      <c r="J20" s="127"/>
      <c r="K20" s="89"/>
      <c r="L20" s="127"/>
      <c r="M20" s="97"/>
      <c r="N20" s="127"/>
      <c r="O20" s="97"/>
      <c r="P20" s="97"/>
      <c r="Q20" s="127"/>
      <c r="R20" s="127"/>
      <c r="S20" s="89"/>
      <c r="T20" s="97"/>
      <c r="U20" s="97"/>
      <c r="V20" s="97"/>
      <c r="W20" s="97"/>
      <c r="X20" s="97"/>
      <c r="Y20" s="92"/>
      <c r="Z20" s="92"/>
      <c r="AA20" s="92"/>
      <c r="AB20" s="92"/>
      <c r="AC20" s="92"/>
    </row>
    <row r="21" spans="1:29" ht="36" customHeight="1" x14ac:dyDescent="0.25">
      <c r="A21" s="94"/>
      <c r="B21" s="94"/>
      <c r="C21" s="130"/>
      <c r="D21" s="95"/>
      <c r="E21" s="94"/>
      <c r="F21" s="94"/>
      <c r="G21" s="94"/>
      <c r="H21" s="94"/>
      <c r="I21" s="91"/>
      <c r="J21" s="94"/>
      <c r="K21" s="95"/>
      <c r="L21" s="94"/>
      <c r="M21" s="98"/>
      <c r="N21" s="94"/>
      <c r="O21" s="98"/>
      <c r="P21" s="98"/>
      <c r="Q21" s="94"/>
      <c r="R21" s="94"/>
      <c r="S21" s="95"/>
      <c r="T21" s="98"/>
      <c r="U21" s="98"/>
      <c r="V21" s="98"/>
      <c r="W21" s="98"/>
      <c r="X21" s="98"/>
      <c r="Y21" s="91"/>
      <c r="Z21" s="91"/>
      <c r="AA21" s="91"/>
      <c r="AB21" s="91"/>
      <c r="AC21" s="91"/>
    </row>
    <row r="22" spans="1:29" ht="96.75" customHeight="1" x14ac:dyDescent="0.25">
      <c r="A22" s="93">
        <v>4</v>
      </c>
      <c r="B22" s="93" t="s">
        <v>84</v>
      </c>
      <c r="C22" s="88" t="s">
        <v>85</v>
      </c>
      <c r="D22" s="93"/>
      <c r="E22" s="93"/>
      <c r="F22" s="93"/>
      <c r="G22" s="93"/>
      <c r="H22" s="93" t="s">
        <v>47</v>
      </c>
      <c r="I22" s="90" t="str">
        <f t="shared" ref="I22" si="8">_xlfn.CONCAT(C22,E22,G22)</f>
        <v>1. Inexistencia de controles en manejo de polizas.</v>
      </c>
      <c r="J22" s="88" t="s">
        <v>86</v>
      </c>
      <c r="K22" s="88" t="s">
        <v>87</v>
      </c>
      <c r="L22" s="93" t="s">
        <v>79</v>
      </c>
      <c r="M22" s="96">
        <f>+IF(L22="Rara vez",1,IF(L22="Improbable",2,IF(L22="Posible",3,IF(L22="Probable",4,IF(L22="Casi seguro",5,"")))))</f>
        <v>3</v>
      </c>
      <c r="N22" s="93" t="s">
        <v>67</v>
      </c>
      <c r="O22" s="96">
        <f t="shared" ref="O22" si="9">+IF(N22="Insignificante",1,IF(N22="Menor",2,IF(N22="Moderado",3,IF(N22="Mayor",4,IF(N22="Catastrofico",5,"")))))</f>
        <v>4</v>
      </c>
      <c r="P22" s="96" t="str">
        <f t="shared" ref="P22" si="10">+IF(OR(AND(L22="Rara vez",N22="Insignificante"),AND(L22="Rara vez",N22="Menor"),AND(L22="Improbable",N22="Menor"),AND(L22="Posible",N22="Insignificante"),AND(L22="Improbable",N22="Insignificante")),"BAJA",IF(OR(AND(L22="Probable",N22="Insignificante"),AND(L22="Posible",N22="Menor"),AND(L22="Improbable",N22="Moderado"),AND(L22="Rara vez",N22="Moderado")),"MODERADA",IF(OR(AND(L22="Casi seguro",N22="Insignificante"),AND(L22="Casi seguro",N22="Menor"),AND(L22="Probable",N22="Menor"),AND(L22="Probable",N22="Moderado"),AND(L22="Posible",N22="Moderado"),AND(L22="Improbable",N22="Mayor"),AND(L22="Rara vez",N22="Mayor")),"ALTA",IF(OR(AND(L22="Casi seguro",N22="Moderado"),AND(L22="Casi seguro",N22="Mayor"),AND(L22="Probable",N22="Mayor"),AND(L22="Posible",N22="Mayor"),AND(L22="Casi seguro",N22="Catastrofico"),AND(L22="Probable",N22="Catastrofico"),AND(L22="Posible",N22="Catastrofico"),AND(L22="Impbable",N22="Catastrofico"),AND(L22="Rara vez",N22="Catastrofico")),"EXTREMA",""))))</f>
        <v>EXTREMA</v>
      </c>
      <c r="Q22" s="93"/>
      <c r="R22" s="93" t="s">
        <v>52</v>
      </c>
      <c r="S22" s="88" t="s">
        <v>88</v>
      </c>
      <c r="T22" s="96">
        <f>'Mapa de Controles'!Z22</f>
        <v>1</v>
      </c>
      <c r="U22" s="96" t="str">
        <f>+IF(T22=1,"Rara vez",IF(T22=2,"Improbable",IF(T22=3,"Posible",IF(T22=4,"Probable",IF(T22=5,"Casi seguro","")))))</f>
        <v>Rara vez</v>
      </c>
      <c r="V22" s="96">
        <f>'Mapa de Controles'!AA22</f>
        <v>4</v>
      </c>
      <c r="W22" s="96" t="str">
        <f t="shared" ref="W22" si="11">+IF(V22=1,"Insignificante",IF(V22=2,"Menor",IF(V22=3,"Moderado",IF(V22=4,"Mayor",IF(V22=5,"Catastrofico","")))))</f>
        <v>Mayor</v>
      </c>
      <c r="X22" s="96" t="str">
        <f t="shared" ref="X22" si="12">+IF(OR(AND(U22="Rara vez",W22="Insignificante"),AND(U22="Rara vez",W22="Menor"),AND(U22="Improbable",W22="Menor"),AND(U22="Posible",W22="Insignificante"),AND(U22="Improbable",W22="Insignificante")),"BAJA",IF(OR(AND(U22="Probable",W22="Insignificante"),AND(U22="Posible",W22="Menor"),AND(U22="Improbable",W22="Moderado"),AND(U22="Rara vez",W22="Moderado")),"MODERADA",IF(OR(AND(U22="Casi seguro",W22="Insignificante"),AND(U22="Casi seguro",W22="Menor"),AND(U22="Probable",W22="Menor"),AND(U22="Probable",W22="Moderado"),AND(U22="Posible",W22="Moderado"),AND(U22="Improbable",W22="Mayor"),AND(U22="Rara vez",W22="Mayor")),"ALTA",IF(OR(AND(U22="Casi seguro",W22="Moderado"),AND(U22="Casi seguro",W22="Mayor"),AND(U22="Probable",W22="Mayor"),AND(U22="Posible",W22="Mayor"),AND(U22="Casi seguro",W22="Catastrofico"),AND(U22="Probable",W22="Catastrofico"),AND(U22="Posible",W22="Catastrofico"),AND(U22="Impbable",W22="Catastrofico"),AND(U22="Rara vez",W22="Catastrofico")),"EXTREMA",""))))</f>
        <v>ALTA</v>
      </c>
      <c r="Y22" s="90" t="str">
        <f t="shared" ref="Y22" si="13">IF(X22="BAJA","ASUMIR EL RIESGO",IF(X22="MODERADA","ASUMIR, REDUCIR EL RIESGO",IF(X22="ALTA","REDUCIR, EVITAR, COMPARTIR O TRANSFERIR EL RIESGO",IF(X22="EXTREMA","REDUCIR, EVITAR, COMPARTIR O TRANSFERIR EL RIESGO",""))))</f>
        <v>REDUCIR, EVITAR, COMPARTIR O TRANSFERIR EL RIESGO</v>
      </c>
      <c r="Z22" s="90" t="s">
        <v>89</v>
      </c>
      <c r="AA22" s="90" t="s">
        <v>55</v>
      </c>
      <c r="AB22" s="90" t="s">
        <v>90</v>
      </c>
      <c r="AC22" s="90" t="s">
        <v>91</v>
      </c>
    </row>
    <row r="23" spans="1:29" x14ac:dyDescent="0.25">
      <c r="A23" s="127"/>
      <c r="B23" s="127"/>
      <c r="C23" s="127"/>
      <c r="D23" s="127"/>
      <c r="E23" s="127"/>
      <c r="F23" s="127"/>
      <c r="G23" s="127"/>
      <c r="H23" s="127"/>
      <c r="I23" s="92"/>
      <c r="J23" s="89"/>
      <c r="K23" s="89"/>
      <c r="L23" s="127"/>
      <c r="M23" s="97"/>
      <c r="N23" s="127"/>
      <c r="O23" s="97"/>
      <c r="P23" s="97"/>
      <c r="Q23" s="127"/>
      <c r="R23" s="127"/>
      <c r="S23" s="89"/>
      <c r="T23" s="97"/>
      <c r="U23" s="97"/>
      <c r="V23" s="97"/>
      <c r="W23" s="97"/>
      <c r="X23" s="97"/>
      <c r="Y23" s="92"/>
      <c r="Z23" s="92"/>
      <c r="AA23" s="92"/>
      <c r="AB23" s="92"/>
      <c r="AC23" s="92"/>
    </row>
    <row r="24" spans="1:29" ht="31.5" customHeight="1" x14ac:dyDescent="0.25">
      <c r="A24" s="94"/>
      <c r="B24" s="94"/>
      <c r="C24" s="94"/>
      <c r="D24" s="94"/>
      <c r="E24" s="94"/>
      <c r="F24" s="94"/>
      <c r="G24" s="94"/>
      <c r="H24" s="94"/>
      <c r="I24" s="91"/>
      <c r="J24" s="95"/>
      <c r="K24" s="95"/>
      <c r="L24" s="94"/>
      <c r="M24" s="98"/>
      <c r="N24" s="94"/>
      <c r="O24" s="98"/>
      <c r="P24" s="98"/>
      <c r="Q24" s="94"/>
      <c r="R24" s="94"/>
      <c r="S24" s="95"/>
      <c r="T24" s="98"/>
      <c r="U24" s="98"/>
      <c r="V24" s="98"/>
      <c r="W24" s="98"/>
      <c r="X24" s="98"/>
      <c r="Y24" s="91"/>
      <c r="Z24" s="91"/>
      <c r="AA24" s="91"/>
      <c r="AB24" s="91"/>
      <c r="AC24" s="91"/>
    </row>
    <row r="25" spans="1:29" ht="51" customHeight="1" x14ac:dyDescent="0.25">
      <c r="A25" s="93">
        <v>5</v>
      </c>
      <c r="B25" s="93" t="s">
        <v>92</v>
      </c>
      <c r="C25" s="128" t="s">
        <v>93</v>
      </c>
      <c r="D25" s="88"/>
      <c r="E25" s="88"/>
      <c r="F25" s="88"/>
      <c r="G25" s="88"/>
      <c r="H25" s="93" t="s">
        <v>47</v>
      </c>
      <c r="I25" s="90" t="str">
        <f t="shared" ref="I25" si="14">_xlfn.CONCAT(C25,E25,G25)</f>
        <v>1. Inexistencia de controles en seguridad de la informacion.</v>
      </c>
      <c r="J25" s="88" t="s">
        <v>94</v>
      </c>
      <c r="K25" s="88" t="s">
        <v>95</v>
      </c>
      <c r="L25" s="93" t="s">
        <v>50</v>
      </c>
      <c r="M25" s="96">
        <f>+IF(L25="Rara vez",1,IF(L25="Improbable",2,IF(L25="Posible",3,IF(L25="Probable",4,IF(L25="Casi seguro",5,"")))))</f>
        <v>4</v>
      </c>
      <c r="N25" s="93" t="s">
        <v>51</v>
      </c>
      <c r="O25" s="96">
        <f t="shared" ref="O25:O31" si="15">+IF(N25="Insignificante",1,IF(N25="Menor",2,IF(N25="Moderado",3,IF(N25="Mayor",4,IF(N25="Catastrofico",5,"")))))</f>
        <v>3</v>
      </c>
      <c r="P25" s="96" t="str">
        <f t="shared" ref="P25" si="16">+IF(OR(AND(L25="Rara vez",N25="Insignificante"),AND(L25="Rara vez",N25="Menor"),AND(L25="Improbable",N25="Menor"),AND(L25="Posible",N25="Insignificante"),AND(L25="Improbable",N25="Insignificante")),"BAJA",IF(OR(AND(L25="Probable",N25="Insignificante"),AND(L25="Posible",N25="Menor"),AND(L25="Improbable",N25="Moderado"),AND(L25="Rara vez",N25="Moderado")),"MODERADA",IF(OR(AND(L25="Casi seguro",N25="Insignificante"),AND(L25="Casi seguro",N25="Menor"),AND(L25="Probable",N25="Menor"),AND(L25="Probable",N25="Moderado"),AND(L25="Posible",N25="Moderado"),AND(L25="Improbable",N25="Mayor"),AND(L25="Rara vez",N25="Mayor")),"ALTA",IF(OR(AND(L25="Casi seguro",N25="Moderado"),AND(L25="Casi seguro",N25="Mayor"),AND(L25="Probable",N25="Mayor"),AND(L25="Posible",N25="Mayor"),AND(L25="Casi seguro",N25="Catastrofico"),AND(L25="Probable",N25="Catastrofico"),AND(L25="Posible",N25="Catastrofico"),AND(L25="Impbable",N25="Catastrofico"),AND(L25="Rara vez",N25="Catastrofico")),"EXTREMA",""))))</f>
        <v>ALTA</v>
      </c>
      <c r="Q25" s="93"/>
      <c r="R25" s="93" t="s">
        <v>52</v>
      </c>
      <c r="S25" s="12" t="s">
        <v>96</v>
      </c>
      <c r="T25" s="96">
        <f>'Mapa de Controles'!Z25</f>
        <v>3</v>
      </c>
      <c r="U25" s="96" t="str">
        <f>+IF(T25=1,"Rara vez",IF(T25=2,"Improbable",IF(T25=3,"Posible",IF(T25=4,"Probable",IF(T25=5,"Casi seguro","")))))</f>
        <v>Posible</v>
      </c>
      <c r="V25" s="96">
        <f>'Mapa de Controles'!AA25</f>
        <v>3</v>
      </c>
      <c r="W25" s="96" t="str">
        <f t="shared" ref="W25" si="17">+IF(V25=1,"Insignificante",IF(V25=2,"Menor",IF(V25=3,"Moderado",IF(V25=4,"Mayor",IF(V25=5,"Catastrofico","")))))</f>
        <v>Moderado</v>
      </c>
      <c r="X25" s="96" t="str">
        <f t="shared" ref="X25" si="18">+IF(OR(AND(U25="Rara vez",W25="Insignificante"),AND(U25="Rara vez",W25="Menor"),AND(U25="Improbable",W25="Menor"),AND(U25="Posible",W25="Insignificante"),AND(U25="Improbable",W25="Insignificante")),"BAJA",IF(OR(AND(U25="Probable",W25="Insignificante"),AND(U25="Posible",W25="Menor"),AND(U25="Improbable",W25="Moderado"),AND(U25="Rara vez",W25="Moderado")),"MODERADA",IF(OR(AND(U25="Casi seguro",W25="Insignificante"),AND(U25="Casi seguro",W25="Menor"),AND(U25="Probable",W25="Menor"),AND(U25="Probable",W25="Moderado"),AND(U25="Posible",W25="Moderado"),AND(U25="Improbable",W25="Mayor"),AND(U25="Rara vez",W25="Mayor")),"ALTA",IF(OR(AND(U25="Casi seguro",W25="Moderado"),AND(U25="Casi seguro",W25="Mayor"),AND(U25="Probable",W25="Mayor"),AND(U25="Posible",W25="Mayor"),AND(U25="Casi seguro",W25="Catastrofico"),AND(U25="Probable",W25="Catastrofico"),AND(U25="Posible",W25="Catastrofico"),AND(U25="Impbable",W25="Catastrofico"),AND(U25="Rara vez",W25="Catastrofico")),"EXTREMA",""))))</f>
        <v>ALTA</v>
      </c>
      <c r="Y25" s="90" t="str">
        <f t="shared" ref="Y25" si="19">IF(X25="BAJA","ASUMIR EL RIESGO",IF(X25="MODERADA","ASUMIR, REDUCIR EL RIESGO",IF(X25="ALTA","REDUCIR, EVITAR, COMPARTIR O TRANSFERIR EL RIESGO",IF(X25="EXTREMA","REDUCIR, EVITAR, COMPARTIR O TRANSFERIR EL RIESGO",""))))</f>
        <v>REDUCIR, EVITAR, COMPARTIR O TRANSFERIR EL RIESGO</v>
      </c>
      <c r="Z25" s="44" t="s">
        <v>97</v>
      </c>
      <c r="AA25" s="44" t="s">
        <v>98</v>
      </c>
      <c r="AB25" s="44" t="s">
        <v>99</v>
      </c>
      <c r="AC25" s="90" t="s">
        <v>100</v>
      </c>
    </row>
    <row r="26" spans="1:29" ht="46.5" customHeight="1" x14ac:dyDescent="0.25">
      <c r="A26" s="127"/>
      <c r="B26" s="127"/>
      <c r="C26" s="129"/>
      <c r="D26" s="89"/>
      <c r="E26" s="89"/>
      <c r="F26" s="89"/>
      <c r="G26" s="89"/>
      <c r="H26" s="127"/>
      <c r="I26" s="92"/>
      <c r="J26" s="89"/>
      <c r="K26" s="89"/>
      <c r="L26" s="127"/>
      <c r="M26" s="97"/>
      <c r="N26" s="127"/>
      <c r="O26" s="97"/>
      <c r="P26" s="97"/>
      <c r="Q26" s="127"/>
      <c r="R26" s="127"/>
      <c r="S26" s="145" t="s">
        <v>101</v>
      </c>
      <c r="T26" s="97"/>
      <c r="U26" s="97"/>
      <c r="V26" s="97"/>
      <c r="W26" s="97"/>
      <c r="X26" s="97"/>
      <c r="Y26" s="92"/>
      <c r="Z26" s="92" t="s">
        <v>102</v>
      </c>
      <c r="AA26" s="92" t="s">
        <v>55</v>
      </c>
      <c r="AB26" s="92" t="s">
        <v>103</v>
      </c>
      <c r="AC26" s="92"/>
    </row>
    <row r="27" spans="1:29" ht="24" customHeight="1" x14ac:dyDescent="0.25">
      <c r="A27" s="94"/>
      <c r="B27" s="94"/>
      <c r="C27" s="130"/>
      <c r="D27" s="95"/>
      <c r="E27" s="95"/>
      <c r="F27" s="95"/>
      <c r="G27" s="95"/>
      <c r="H27" s="94"/>
      <c r="I27" s="91"/>
      <c r="J27" s="95"/>
      <c r="K27" s="95"/>
      <c r="L27" s="94"/>
      <c r="M27" s="98"/>
      <c r="N27" s="94"/>
      <c r="O27" s="98"/>
      <c r="P27" s="98"/>
      <c r="Q27" s="94"/>
      <c r="R27" s="94"/>
      <c r="S27" s="146"/>
      <c r="T27" s="98"/>
      <c r="U27" s="98"/>
      <c r="V27" s="98"/>
      <c r="W27" s="98"/>
      <c r="X27" s="98"/>
      <c r="Y27" s="91"/>
      <c r="Z27" s="91"/>
      <c r="AA27" s="91"/>
      <c r="AB27" s="91"/>
      <c r="AC27" s="91"/>
    </row>
    <row r="28" spans="1:29" ht="39.75" customHeight="1" x14ac:dyDescent="0.25">
      <c r="A28" s="93">
        <v>6</v>
      </c>
      <c r="B28" s="93" t="s">
        <v>45</v>
      </c>
      <c r="C28" s="128" t="s">
        <v>104</v>
      </c>
      <c r="D28" s="88" t="s">
        <v>75</v>
      </c>
      <c r="E28" s="88" t="s">
        <v>76</v>
      </c>
      <c r="F28" s="93"/>
      <c r="G28" s="93"/>
      <c r="H28" s="93" t="s">
        <v>47</v>
      </c>
      <c r="I28" s="90" t="str">
        <f t="shared" ref="I28:I31" si="20">_xlfn.CONCAT(C28,E28,G28)</f>
        <v xml:space="preserve">1. Desconocimiento de los deberes como servidor publico. 2. Desconocimiento de valores 3. Presiones sociales </v>
      </c>
      <c r="J28" s="88" t="s">
        <v>105</v>
      </c>
      <c r="K28" s="88" t="s">
        <v>106</v>
      </c>
      <c r="L28" s="93" t="s">
        <v>50</v>
      </c>
      <c r="M28" s="96">
        <f>+IF(L28="Rara vez",1,IF(L28="Improbable",2,IF(L28="Posible",3,IF(L28="Probable",4,IF(L28="Casi seguro",5,"")))))</f>
        <v>4</v>
      </c>
      <c r="N28" s="93" t="s">
        <v>51</v>
      </c>
      <c r="O28" s="96">
        <f t="shared" si="15"/>
        <v>3</v>
      </c>
      <c r="P28" s="96" t="str">
        <f t="shared" ref="P28:P31" si="21">+IF(OR(AND(L28="Rara vez",N28="Insignificante"),AND(L28="Rara vez",N28="Menor"),AND(L28="Improbable",N28="Menor"),AND(L28="Posible",N28="Insignificante"),AND(L28="Improbable",N28="Insignificante")),"BAJA",IF(OR(AND(L28="Probable",N28="Insignificante"),AND(L28="Posible",N28="Menor"),AND(L28="Improbable",N28="Moderado"),AND(L28="Rara vez",N28="Moderado")),"MODERADA",IF(OR(AND(L28="Casi seguro",N28="Insignificante"),AND(L28="Casi seguro",N28="Menor"),AND(L28="Probable",N28="Menor"),AND(L28="Probable",N28="Moderado"),AND(L28="Posible",N28="Moderado"),AND(L28="Improbable",N28="Mayor"),AND(L28="Rara vez",N28="Mayor")),"ALTA",IF(OR(AND(L28="Casi seguro",N28="Moderado"),AND(L28="Casi seguro",N28="Mayor"),AND(L28="Probable",N28="Mayor"),AND(L28="Posible",N28="Mayor"),AND(L28="Casi seguro",N28="Catastrofico"),AND(L28="Probable",N28="Catastrofico"),AND(L28="Posible",N28="Catastrofico"),AND(L28="Impbable",N28="Catastrofico"),AND(L28="Rara vez",N28="Catastrofico")),"EXTREMA",""))))</f>
        <v>ALTA</v>
      </c>
      <c r="Q28" s="93"/>
      <c r="R28" s="6" t="s">
        <v>52</v>
      </c>
      <c r="S28" s="5" t="s">
        <v>107</v>
      </c>
      <c r="T28" s="96">
        <f>'Mapa de Controles'!Z28</f>
        <v>2</v>
      </c>
      <c r="U28" s="96" t="str">
        <f>+IF(T28=1,"Rara vez",IF(T28=2,"Improbable",IF(T28=3,"Posible",IF(T28=4,"Probable",IF(T28=5,"Casi seguro","")))))</f>
        <v>Improbable</v>
      </c>
      <c r="V28" s="96">
        <f>'Mapa de Controles'!AA28</f>
        <v>3</v>
      </c>
      <c r="W28" s="96" t="str">
        <f t="shared" ref="W28" si="22">+IF(V28=1,"Insignificante",IF(V28=2,"Menor",IF(V28=3,"Moderado",IF(V28=4,"Mayor",IF(V28=5,"Catastrofico","")))))</f>
        <v>Moderado</v>
      </c>
      <c r="X28" s="96" t="str">
        <f t="shared" ref="X28" si="23">+IF(OR(AND(U28="Rara vez",W28="Insignificante"),AND(U28="Rara vez",W28="Menor"),AND(U28="Improbable",W28="Menor"),AND(U28="Posible",W28="Insignificante"),AND(U28="Improbable",W28="Insignificante")),"BAJA",IF(OR(AND(U28="Probable",W28="Insignificante"),AND(U28="Posible",W28="Menor"),AND(U28="Improbable",W28="Moderado"),AND(U28="Rara vez",W28="Moderado")),"MODERADA",IF(OR(AND(U28="Casi seguro",W28="Insignificante"),AND(U28="Casi seguro",W28="Menor"),AND(U28="Probable",W28="Menor"),AND(U28="Probable",W28="Moderado"),AND(U28="Posible",W28="Moderado"),AND(U28="Improbable",W28="Mayor"),AND(U28="Rara vez",W28="Mayor")),"ALTA",IF(OR(AND(U28="Casi seguro",W28="Moderado"),AND(U28="Casi seguro",W28="Mayor"),AND(U28="Probable",W28="Mayor"),AND(U28="Posible",W28="Mayor"),AND(U28="Casi seguro",W28="Catastrofico"),AND(U28="Probable",W28="Catastrofico"),AND(U28="Posible",W28="Catastrofico"),AND(U28="Impbable",W28="Catastrofico"),AND(U28="Rara vez",W28="Catastrofico")),"EXTREMA",""))))</f>
        <v>MODERADA</v>
      </c>
      <c r="Y28" s="90" t="str">
        <f t="shared" ref="Y28" si="24">IF(X28="BAJA","ASUMIR EL RIESGO",IF(X28="MODERADA","ASUMIR, REDUCIR EL RIESGO",IF(X28="ALTA","REDUCIR, EVITAR, COMPARTIR O TRANSFERIR EL RIESGO",IF(X28="EXTREMA","REDUCIR, EVITAR, COMPARTIR O TRANSFERIR EL RIESGO",""))))</f>
        <v>ASUMIR, REDUCIR EL RIESGO</v>
      </c>
      <c r="Z28" s="42" t="s">
        <v>108</v>
      </c>
      <c r="AA28" s="42" t="s">
        <v>55</v>
      </c>
      <c r="AB28" s="90" t="s">
        <v>109</v>
      </c>
      <c r="AC28" s="90" t="s">
        <v>110</v>
      </c>
    </row>
    <row r="29" spans="1:29" ht="29.25" customHeight="1" x14ac:dyDescent="0.25">
      <c r="A29" s="127"/>
      <c r="B29" s="127"/>
      <c r="C29" s="129"/>
      <c r="D29" s="89"/>
      <c r="E29" s="89"/>
      <c r="F29" s="127"/>
      <c r="G29" s="127"/>
      <c r="H29" s="127"/>
      <c r="I29" s="92"/>
      <c r="J29" s="89"/>
      <c r="K29" s="89"/>
      <c r="L29" s="127"/>
      <c r="M29" s="97"/>
      <c r="N29" s="127"/>
      <c r="O29" s="97"/>
      <c r="P29" s="97"/>
      <c r="Q29" s="127"/>
      <c r="R29" s="93" t="s">
        <v>52</v>
      </c>
      <c r="S29" s="88" t="s">
        <v>111</v>
      </c>
      <c r="T29" s="97"/>
      <c r="U29" s="97"/>
      <c r="V29" s="97"/>
      <c r="W29" s="97"/>
      <c r="X29" s="97"/>
      <c r="Y29" s="92"/>
      <c r="Z29" s="90" t="s">
        <v>112</v>
      </c>
      <c r="AA29" s="90" t="s">
        <v>55</v>
      </c>
      <c r="AB29" s="92"/>
      <c r="AC29" s="92"/>
    </row>
    <row r="30" spans="1:29" ht="28.5" customHeight="1" x14ac:dyDescent="0.25">
      <c r="A30" s="94"/>
      <c r="B30" s="94"/>
      <c r="C30" s="130"/>
      <c r="D30" s="95"/>
      <c r="E30" s="95"/>
      <c r="F30" s="94"/>
      <c r="G30" s="94"/>
      <c r="H30" s="94"/>
      <c r="I30" s="91"/>
      <c r="J30" s="95"/>
      <c r="K30" s="95"/>
      <c r="L30" s="94"/>
      <c r="M30" s="98"/>
      <c r="N30" s="94"/>
      <c r="O30" s="98"/>
      <c r="P30" s="98"/>
      <c r="Q30" s="94"/>
      <c r="R30" s="94"/>
      <c r="S30" s="95"/>
      <c r="T30" s="98"/>
      <c r="U30" s="98"/>
      <c r="V30" s="98"/>
      <c r="W30" s="98"/>
      <c r="X30" s="98"/>
      <c r="Y30" s="91"/>
      <c r="Z30" s="91"/>
      <c r="AA30" s="91"/>
      <c r="AB30" s="91"/>
      <c r="AC30" s="91"/>
    </row>
    <row r="31" spans="1:29" ht="55.5" customHeight="1" x14ac:dyDescent="0.25">
      <c r="A31" s="93">
        <v>7</v>
      </c>
      <c r="B31" s="93" t="s">
        <v>45</v>
      </c>
      <c r="C31" s="128" t="s">
        <v>104</v>
      </c>
      <c r="D31" s="88" t="s">
        <v>75</v>
      </c>
      <c r="E31" s="88" t="s">
        <v>76</v>
      </c>
      <c r="F31" s="93"/>
      <c r="G31" s="93"/>
      <c r="H31" s="93" t="s">
        <v>47</v>
      </c>
      <c r="I31" s="90" t="str">
        <f t="shared" si="20"/>
        <v xml:space="preserve">1. Desconocimiento de los deberes como servidor publico. 2. Desconocimiento de valores 3. Presiones sociales </v>
      </c>
      <c r="J31" s="88" t="s">
        <v>113</v>
      </c>
      <c r="K31" s="88" t="s">
        <v>106</v>
      </c>
      <c r="L31" s="93" t="s">
        <v>50</v>
      </c>
      <c r="M31" s="96">
        <f>+IF(L31="Rara vez",1,IF(L31="Improbable",2,IF(L31="Posible",3,IF(L31="Probable",4,IF(L31="Casi seguro",5,"")))))</f>
        <v>4</v>
      </c>
      <c r="N31" s="93" t="s">
        <v>67</v>
      </c>
      <c r="O31" s="96">
        <f t="shared" si="15"/>
        <v>4</v>
      </c>
      <c r="P31" s="96" t="str">
        <f t="shared" si="21"/>
        <v>EXTREMA</v>
      </c>
      <c r="Q31" s="93"/>
      <c r="R31" s="5" t="s">
        <v>52</v>
      </c>
      <c r="S31" s="5" t="s">
        <v>107</v>
      </c>
      <c r="T31" s="96">
        <f>'Mapa de Controles'!Z31</f>
        <v>2</v>
      </c>
      <c r="U31" s="96" t="str">
        <f>+IF(T31=1,"Rara vez",IF(T31=2,"Improbable",IF(T31=3,"Posible",IF(T31=4,"Probable",IF(T31=5,"Casi seguro","")))))</f>
        <v>Improbable</v>
      </c>
      <c r="V31" s="96">
        <f>'Mapa de Controles'!AA31</f>
        <v>4</v>
      </c>
      <c r="W31" s="96" t="str">
        <f t="shared" ref="W31" si="25">+IF(V31=1,"Insignificante",IF(V31=2,"Menor",IF(V31=3,"Moderado",IF(V31=4,"Mayor",IF(V31=5,"Catastrofico","")))))</f>
        <v>Mayor</v>
      </c>
      <c r="X31" s="96" t="str">
        <f t="shared" ref="X31" si="26">+IF(OR(AND(U31="Rara vez",W31="Insignificante"),AND(U31="Rara vez",W31="Menor"),AND(U31="Improbable",W31="Menor"),AND(U31="Posible",W31="Insignificante"),AND(U31="Improbable",W31="Insignificante")),"BAJA",IF(OR(AND(U31="Probable",W31="Insignificante"),AND(U31="Posible",W31="Menor"),AND(U31="Improbable",W31="Moderado"),AND(U31="Rara vez",W31="Moderado")),"MODERADA",IF(OR(AND(U31="Casi seguro",W31="Insignificante"),AND(U31="Casi seguro",W31="Menor"),AND(U31="Probable",W31="Menor"),AND(U31="Probable",W31="Moderado"),AND(U31="Posible",W31="Moderado"),AND(U31="Improbable",W31="Mayor"),AND(U31="Rara vez",W31="Mayor")),"ALTA",IF(OR(AND(U31="Casi seguro",W31="Moderado"),AND(U31="Casi seguro",W31="Mayor"),AND(U31="Probable",W31="Mayor"),AND(U31="Posible",W31="Mayor"),AND(U31="Casi seguro",W31="Catastrofico"),AND(U31="Probable",W31="Catastrofico"),AND(U31="Posible",W31="Catastrofico"),AND(U31="Impbable",W31="Catastrofico"),AND(U31="Rara vez",W31="Catastrofico")),"EXTREMA",""))))</f>
        <v>ALTA</v>
      </c>
      <c r="Y31" s="90" t="str">
        <f t="shared" ref="Y31" si="27">IF(X31="BAJA","ASUMIR EL RIESGO",IF(X31="MODERADA","ASUMIR, REDUCIR EL RIESGO",IF(X31="ALTA","REDUCIR, EVITAR, COMPARTIR O TRANSFERIR EL RIESGO",IF(X31="EXTREMA","REDUCIR, EVITAR, COMPARTIR O TRANSFERIR EL RIESGO",""))))</f>
        <v>REDUCIR, EVITAR, COMPARTIR O TRANSFERIR EL RIESGO</v>
      </c>
      <c r="Z31" s="42" t="s">
        <v>108</v>
      </c>
      <c r="AA31" s="84" t="s">
        <v>55</v>
      </c>
      <c r="AB31" s="90" t="s">
        <v>109</v>
      </c>
      <c r="AC31" s="90" t="s">
        <v>114</v>
      </c>
    </row>
    <row r="32" spans="1:29" ht="30.75" customHeight="1" x14ac:dyDescent="0.25">
      <c r="A32" s="127"/>
      <c r="B32" s="127"/>
      <c r="C32" s="129"/>
      <c r="D32" s="89"/>
      <c r="E32" s="89"/>
      <c r="F32" s="127"/>
      <c r="G32" s="127"/>
      <c r="H32" s="127"/>
      <c r="I32" s="92"/>
      <c r="J32" s="89"/>
      <c r="K32" s="89"/>
      <c r="L32" s="127"/>
      <c r="M32" s="97"/>
      <c r="N32" s="127"/>
      <c r="O32" s="97"/>
      <c r="P32" s="97"/>
      <c r="Q32" s="127"/>
      <c r="R32" s="93" t="s">
        <v>52</v>
      </c>
      <c r="S32" s="88" t="s">
        <v>111</v>
      </c>
      <c r="T32" s="97"/>
      <c r="U32" s="97"/>
      <c r="V32" s="97"/>
      <c r="W32" s="97"/>
      <c r="X32" s="97"/>
      <c r="Y32" s="92"/>
      <c r="Z32" s="90" t="s">
        <v>112</v>
      </c>
      <c r="AA32" s="90" t="s">
        <v>55</v>
      </c>
      <c r="AB32" s="92"/>
      <c r="AC32" s="92"/>
    </row>
    <row r="33" spans="1:29" ht="41.25" customHeight="1" x14ac:dyDescent="0.25">
      <c r="A33" s="94"/>
      <c r="B33" s="94"/>
      <c r="C33" s="130"/>
      <c r="D33" s="95"/>
      <c r="E33" s="95"/>
      <c r="F33" s="94"/>
      <c r="G33" s="94"/>
      <c r="H33" s="94"/>
      <c r="I33" s="91"/>
      <c r="J33" s="95"/>
      <c r="K33" s="95"/>
      <c r="L33" s="94"/>
      <c r="M33" s="98"/>
      <c r="N33" s="94"/>
      <c r="O33" s="98"/>
      <c r="P33" s="98"/>
      <c r="Q33" s="94"/>
      <c r="R33" s="94"/>
      <c r="S33" s="95"/>
      <c r="T33" s="98"/>
      <c r="U33" s="98"/>
      <c r="V33" s="98"/>
      <c r="W33" s="98"/>
      <c r="X33" s="98"/>
      <c r="Y33" s="91"/>
      <c r="Z33" s="91"/>
      <c r="AA33" s="91"/>
      <c r="AB33" s="91"/>
      <c r="AC33" s="91"/>
    </row>
  </sheetData>
  <mergeCells count="236">
    <mergeCell ref="AB31:AB33"/>
    <mergeCell ref="AC31:AC33"/>
    <mergeCell ref="AC28:AC30"/>
    <mergeCell ref="T28:T30"/>
    <mergeCell ref="A31:A33"/>
    <mergeCell ref="B31:B33"/>
    <mergeCell ref="C31:C33"/>
    <mergeCell ref="D31:D33"/>
    <mergeCell ref="E31:E33"/>
    <mergeCell ref="F31:F33"/>
    <mergeCell ref="G31:G33"/>
    <mergeCell ref="H31:H33"/>
    <mergeCell ref="I31:I33"/>
    <mergeCell ref="J31:J33"/>
    <mergeCell ref="K31:K33"/>
    <mergeCell ref="L31:L33"/>
    <mergeCell ref="M31:M33"/>
    <mergeCell ref="N31:N33"/>
    <mergeCell ref="O31:O33"/>
    <mergeCell ref="P31:P33"/>
    <mergeCell ref="R32:R33"/>
    <mergeCell ref="S32:S33"/>
    <mergeCell ref="Z32:Z33"/>
    <mergeCell ref="AA32:AA33"/>
    <mergeCell ref="V31:V33"/>
    <mergeCell ref="W31:W33"/>
    <mergeCell ref="X31:X33"/>
    <mergeCell ref="Y31:Y33"/>
    <mergeCell ref="A28:A30"/>
    <mergeCell ref="B28:B30"/>
    <mergeCell ref="C28:C30"/>
    <mergeCell ref="D28:D30"/>
    <mergeCell ref="E28:E30"/>
    <mergeCell ref="F28:F30"/>
    <mergeCell ref="G28:G30"/>
    <mergeCell ref="H28:H30"/>
    <mergeCell ref="I28:I30"/>
    <mergeCell ref="T31:T33"/>
    <mergeCell ref="U31:U33"/>
    <mergeCell ref="Q31:Q33"/>
    <mergeCell ref="J28:J30"/>
    <mergeCell ref="K28:K30"/>
    <mergeCell ref="L28:L30"/>
    <mergeCell ref="M28:M30"/>
    <mergeCell ref="N28:N30"/>
    <mergeCell ref="O28:O30"/>
    <mergeCell ref="P28:P30"/>
    <mergeCell ref="Q28:Q30"/>
    <mergeCell ref="Q25:Q27"/>
    <mergeCell ref="T25:T27"/>
    <mergeCell ref="U25:U27"/>
    <mergeCell ref="V25:V27"/>
    <mergeCell ref="W25:W27"/>
    <mergeCell ref="X25:X27"/>
    <mergeCell ref="Y25:Y27"/>
    <mergeCell ref="AC25:AC27"/>
    <mergeCell ref="R25:R27"/>
    <mergeCell ref="S26:S27"/>
    <mergeCell ref="J22:J24"/>
    <mergeCell ref="A25:A27"/>
    <mergeCell ref="B25:B27"/>
    <mergeCell ref="C25:C27"/>
    <mergeCell ref="D25:D27"/>
    <mergeCell ref="E25:E27"/>
    <mergeCell ref="F25:F27"/>
    <mergeCell ref="G25:G27"/>
    <mergeCell ref="H25:H27"/>
    <mergeCell ref="I25:I27"/>
    <mergeCell ref="A22:A24"/>
    <mergeCell ref="B22:B24"/>
    <mergeCell ref="C22:C24"/>
    <mergeCell ref="D22:D24"/>
    <mergeCell ref="E22:E24"/>
    <mergeCell ref="F22:F24"/>
    <mergeCell ref="G22:G24"/>
    <mergeCell ref="H22:H24"/>
    <mergeCell ref="I22:I24"/>
    <mergeCell ref="AB11:AB12"/>
    <mergeCell ref="AC11:AC12"/>
    <mergeCell ref="Z10:AC10"/>
    <mergeCell ref="Q10:Y10"/>
    <mergeCell ref="T11:W11"/>
    <mergeCell ref="J25:J27"/>
    <mergeCell ref="K25:K27"/>
    <mergeCell ref="L25:L27"/>
    <mergeCell ref="M25:M27"/>
    <mergeCell ref="N25:N27"/>
    <mergeCell ref="O25:O27"/>
    <mergeCell ref="P25:P27"/>
    <mergeCell ref="U22:U24"/>
    <mergeCell ref="W13:W15"/>
    <mergeCell ref="W16:W18"/>
    <mergeCell ref="W19:W21"/>
    <mergeCell ref="W22:W24"/>
    <mergeCell ref="V16:V18"/>
    <mergeCell ref="V19:V21"/>
    <mergeCell ref="J16:J18"/>
    <mergeCell ref="J19:J21"/>
    <mergeCell ref="K19:K21"/>
    <mergeCell ref="L19:L21"/>
    <mergeCell ref="M19:M21"/>
    <mergeCell ref="L10:P10"/>
    <mergeCell ref="Q12:R12"/>
    <mergeCell ref="Q11:S11"/>
    <mergeCell ref="A10:A12"/>
    <mergeCell ref="B10:G10"/>
    <mergeCell ref="B11:G11"/>
    <mergeCell ref="L12:M12"/>
    <mergeCell ref="N12:O12"/>
    <mergeCell ref="H10:K11"/>
    <mergeCell ref="O16:O18"/>
    <mergeCell ref="T16:T18"/>
    <mergeCell ref="P16:P18"/>
    <mergeCell ref="Q16:Q18"/>
    <mergeCell ref="X16:X18"/>
    <mergeCell ref="U19:U21"/>
    <mergeCell ref="L11:O11"/>
    <mergeCell ref="I16:I18"/>
    <mergeCell ref="T12:U12"/>
    <mergeCell ref="V12:W12"/>
    <mergeCell ref="X11:X12"/>
    <mergeCell ref="J13:J15"/>
    <mergeCell ref="K13:K15"/>
    <mergeCell ref="L13:L15"/>
    <mergeCell ref="M13:M15"/>
    <mergeCell ref="N13:N15"/>
    <mergeCell ref="O13:O15"/>
    <mergeCell ref="K16:K18"/>
    <mergeCell ref="L16:L18"/>
    <mergeCell ref="M16:M18"/>
    <mergeCell ref="N16:N18"/>
    <mergeCell ref="X19:X21"/>
    <mergeCell ref="S19:S21"/>
    <mergeCell ref="R16:R18"/>
    <mergeCell ref="Y11:Y12"/>
    <mergeCell ref="Z11:Z12"/>
    <mergeCell ref="AA11:AA12"/>
    <mergeCell ref="P13:P15"/>
    <mergeCell ref="Q13:Q15"/>
    <mergeCell ref="T13:T15"/>
    <mergeCell ref="V13:V15"/>
    <mergeCell ref="X13:X15"/>
    <mergeCell ref="U13:U15"/>
    <mergeCell ref="P11:P12"/>
    <mergeCell ref="Y13:Y15"/>
    <mergeCell ref="A13:A15"/>
    <mergeCell ref="B13:B15"/>
    <mergeCell ref="C13:C15"/>
    <mergeCell ref="D13:D15"/>
    <mergeCell ref="E13:E15"/>
    <mergeCell ref="F13:F15"/>
    <mergeCell ref="G13:G15"/>
    <mergeCell ref="H13:H15"/>
    <mergeCell ref="I13:I15"/>
    <mergeCell ref="A16:A18"/>
    <mergeCell ref="B19:B21"/>
    <mergeCell ref="C19:C21"/>
    <mergeCell ref="D19:D21"/>
    <mergeCell ref="E19:E21"/>
    <mergeCell ref="F19:F21"/>
    <mergeCell ref="G19:G21"/>
    <mergeCell ref="H19:H21"/>
    <mergeCell ref="I19:I21"/>
    <mergeCell ref="D16:D18"/>
    <mergeCell ref="E16:E18"/>
    <mergeCell ref="F16:F18"/>
    <mergeCell ref="G16:G18"/>
    <mergeCell ref="H16:H18"/>
    <mergeCell ref="A19:A21"/>
    <mergeCell ref="B16:B18"/>
    <mergeCell ref="C16:C18"/>
    <mergeCell ref="K22:K24"/>
    <mergeCell ref="L22:L24"/>
    <mergeCell ref="M22:M24"/>
    <mergeCell ref="N22:N24"/>
    <mergeCell ref="V22:V24"/>
    <mergeCell ref="T19:T21"/>
    <mergeCell ref="T22:T24"/>
    <mergeCell ref="Q22:Q24"/>
    <mergeCell ref="P19:P21"/>
    <mergeCell ref="Q19:Q21"/>
    <mergeCell ref="R19:R21"/>
    <mergeCell ref="R22:R24"/>
    <mergeCell ref="S22:S24"/>
    <mergeCell ref="N19:N21"/>
    <mergeCell ref="O19:O21"/>
    <mergeCell ref="O22:O24"/>
    <mergeCell ref="P22:P24"/>
    <mergeCell ref="AC22:AC24"/>
    <mergeCell ref="AC13:AC15"/>
    <mergeCell ref="AB16:AB18"/>
    <mergeCell ref="AC16:AC18"/>
    <mergeCell ref="Z19:Z21"/>
    <mergeCell ref="AA19:AA21"/>
    <mergeCell ref="AB19:AB21"/>
    <mergeCell ref="AC19:AC21"/>
    <mergeCell ref="Z22:Z24"/>
    <mergeCell ref="AA22:AA24"/>
    <mergeCell ref="T6:AC6"/>
    <mergeCell ref="I5:S5"/>
    <mergeCell ref="A5:H5"/>
    <mergeCell ref="A6:H6"/>
    <mergeCell ref="I6:S6"/>
    <mergeCell ref="A8:B8"/>
    <mergeCell ref="E8:F8"/>
    <mergeCell ref="H8:AC8"/>
    <mergeCell ref="A1:C4"/>
    <mergeCell ref="D1:AA2"/>
    <mergeCell ref="D3:AA4"/>
    <mergeCell ref="AB1:AC1"/>
    <mergeCell ref="AB2:AC2"/>
    <mergeCell ref="AB3:AC3"/>
    <mergeCell ref="AB4:AC4"/>
    <mergeCell ref="T5:AC5"/>
    <mergeCell ref="S16:S17"/>
    <mergeCell ref="Z16:Z17"/>
    <mergeCell ref="AA16:AA17"/>
    <mergeCell ref="Z26:Z27"/>
    <mergeCell ref="AA26:AA27"/>
    <mergeCell ref="AB26:AB27"/>
    <mergeCell ref="R29:R30"/>
    <mergeCell ref="S29:S30"/>
    <mergeCell ref="Z29:Z30"/>
    <mergeCell ref="AA29:AA30"/>
    <mergeCell ref="X22:X24"/>
    <mergeCell ref="U16:U18"/>
    <mergeCell ref="U28:U30"/>
    <mergeCell ref="V28:V30"/>
    <mergeCell ref="W28:W30"/>
    <mergeCell ref="X28:X30"/>
    <mergeCell ref="Y28:Y30"/>
    <mergeCell ref="AB28:AB30"/>
    <mergeCell ref="Y16:Y18"/>
    <mergeCell ref="Y19:Y21"/>
    <mergeCell ref="Y22:Y24"/>
    <mergeCell ref="AB22:AB24"/>
  </mergeCells>
  <phoneticPr fontId="10" type="noConversion"/>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0000000}">
          <x14:formula1>
            <xm:f>Metodologia!$A$5:$A$10</xm:f>
          </x14:formula1>
          <xm:sqref>B13 B31 B28 B25 B22 B19 B16</xm:sqref>
        </x14:dataValidation>
        <x14:dataValidation type="list" allowBlank="1" showInputMessage="1" showErrorMessage="1" xr:uid="{00000000-0002-0000-0000-000001000000}">
          <x14:formula1>
            <xm:f>Metodologia!$A$13:$A$17</xm:f>
          </x14:formula1>
          <xm:sqref>D13 D31 D28 D25 D22 D19 D16</xm:sqref>
        </x14:dataValidation>
        <x14:dataValidation type="list" allowBlank="1" showInputMessage="1" showErrorMessage="1" xr:uid="{00000000-0002-0000-0000-000002000000}">
          <x14:formula1>
            <xm:f>Metodologia!$A$20:$A$26</xm:f>
          </x14:formula1>
          <xm:sqref>F13 F31 F28 F25 F22 F19 F16</xm:sqref>
        </x14:dataValidation>
        <x14:dataValidation type="list" allowBlank="1" showInputMessage="1" showErrorMessage="1" xr:uid="{00000000-0002-0000-0000-000003000000}">
          <x14:formula1>
            <xm:f>Metodologia!$C$4:$C$12</xm:f>
          </x14:formula1>
          <xm:sqref>H13 H16 H19 H22 H25 H28 H31</xm:sqref>
        </x14:dataValidation>
        <x14:dataValidation type="list" allowBlank="1" showInputMessage="1" showErrorMessage="1" xr:uid="{00000000-0002-0000-0000-000004000000}">
          <x14:formula1>
            <xm:f>Metodologia!$C$15:$C$16</xm:f>
          </x14:formula1>
          <xm:sqref>R19 R25 R22 R13:R16 R28:R29 R31:R32</xm:sqref>
        </x14:dataValidation>
        <x14:dataValidation type="list" allowBlank="1" showInputMessage="1" showErrorMessage="1" xr:uid="{00000000-0002-0000-0000-000005000000}">
          <x14:formula1>
            <xm:f>Metodologia!$C$19:$C$23</xm:f>
          </x14:formula1>
          <xm:sqref>L13:L33</xm:sqref>
        </x14:dataValidation>
        <x14:dataValidation type="list" allowBlank="1" showInputMessage="1" showErrorMessage="1" xr:uid="{00000000-0002-0000-0000-000006000000}">
          <x14:formula1>
            <xm:f>Metodologia!$C$26:$C$30</xm:f>
          </x14:formula1>
          <xm:sqref>N13:N33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33"/>
  <sheetViews>
    <sheetView view="pageBreakPreview" topLeftCell="AB22" zoomScaleNormal="100" zoomScaleSheetLayoutView="100" workbookViewId="0">
      <selection activeCell="AI15" sqref="AI15"/>
    </sheetView>
  </sheetViews>
  <sheetFormatPr baseColWidth="10" defaultColWidth="11.42578125" defaultRowHeight="15" x14ac:dyDescent="0.25"/>
  <cols>
    <col min="1" max="1" width="5.7109375" style="11" customWidth="1"/>
    <col min="2" max="2" width="15.7109375" style="11" customWidth="1"/>
    <col min="3" max="3" width="36.28515625" style="11" customWidth="1"/>
    <col min="4" max="5" width="28.7109375" style="11" customWidth="1"/>
    <col min="6" max="6" width="30.7109375" style="11" customWidth="1"/>
    <col min="7" max="7" width="35.140625" style="11" customWidth="1"/>
    <col min="8" max="8" width="15.7109375" style="11" customWidth="1"/>
    <col min="9" max="9" width="20" style="11" customWidth="1"/>
    <col min="10" max="10" width="11.42578125" style="11" customWidth="1"/>
    <col min="11" max="11" width="21.85546875" style="11" customWidth="1"/>
    <col min="12" max="12" width="15.28515625" style="11" customWidth="1"/>
    <col min="13" max="13" width="32.42578125" style="11" customWidth="1"/>
    <col min="14" max="14" width="15.28515625" style="11" customWidth="1"/>
    <col min="15" max="15" width="33.28515625" style="11" customWidth="1"/>
    <col min="16" max="16" width="15.28515625" style="11" customWidth="1"/>
    <col min="17" max="17" width="25.7109375" style="11" customWidth="1"/>
    <col min="18" max="18" width="15.28515625" style="11" customWidth="1"/>
    <col min="19" max="19" width="36.7109375" style="11" customWidth="1"/>
    <col min="20" max="20" width="15.28515625" style="11" customWidth="1"/>
    <col min="21" max="21" width="31.42578125" style="11" customWidth="1"/>
    <col min="22" max="22" width="11.42578125" style="11"/>
    <col min="23" max="23" width="19.140625" style="11" customWidth="1"/>
    <col min="24" max="24" width="20.28515625" style="11" customWidth="1"/>
    <col min="25" max="25" width="14" style="11" customWidth="1"/>
    <col min="26" max="26" width="16.85546875" style="11" customWidth="1"/>
    <col min="27" max="28" width="15.7109375" style="11" customWidth="1"/>
    <col min="29" max="29" width="16.7109375" style="11" customWidth="1"/>
    <col min="30" max="30" width="22.42578125" style="11" bestFit="1" customWidth="1"/>
    <col min="31" max="31" width="11.42578125" style="11"/>
    <col min="32" max="32" width="19.42578125" style="11" customWidth="1"/>
    <col min="33" max="33" width="22.5703125" style="11" customWidth="1"/>
    <col min="34" max="34" width="26" style="11" customWidth="1"/>
    <col min="35" max="35" width="20.42578125" style="11" customWidth="1"/>
    <col min="36" max="16384" width="11.42578125" style="11"/>
  </cols>
  <sheetData>
    <row r="1" spans="1:35" ht="20.25" customHeight="1" x14ac:dyDescent="0.25">
      <c r="A1" s="187"/>
      <c r="B1" s="187"/>
      <c r="C1" s="187"/>
      <c r="D1" s="160" t="s">
        <v>0</v>
      </c>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5" t="s">
        <v>1</v>
      </c>
      <c r="AI1" s="165"/>
    </row>
    <row r="2" spans="1:35" ht="19.5" customHeight="1" x14ac:dyDescent="0.25">
      <c r="A2" s="187"/>
      <c r="B2" s="187"/>
      <c r="C2" s="187"/>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5" t="s">
        <v>2</v>
      </c>
      <c r="AI2" s="165"/>
    </row>
    <row r="3" spans="1:35" ht="21.75" customHeight="1" x14ac:dyDescent="0.25">
      <c r="A3" s="187"/>
      <c r="B3" s="187"/>
      <c r="C3" s="187"/>
      <c r="D3" s="160" t="s">
        <v>3</v>
      </c>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5" t="s">
        <v>4</v>
      </c>
      <c r="AI3" s="165"/>
    </row>
    <row r="4" spans="1:35" ht="15" customHeight="1" x14ac:dyDescent="0.25">
      <c r="A4" s="187"/>
      <c r="B4" s="187"/>
      <c r="C4" s="187"/>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5" t="s">
        <v>5</v>
      </c>
      <c r="AI4" s="165"/>
    </row>
    <row r="5" spans="1:35" s="13" customFormat="1" x14ac:dyDescent="0.25">
      <c r="A5" s="162" t="s">
        <v>6</v>
      </c>
      <c r="B5" s="162"/>
      <c r="C5" s="162"/>
      <c r="D5" s="162"/>
      <c r="E5" s="162"/>
      <c r="F5" s="162"/>
      <c r="G5" s="162"/>
      <c r="H5" s="162"/>
      <c r="I5" s="162"/>
      <c r="J5" s="162"/>
      <c r="K5" s="162"/>
      <c r="L5" s="161" t="s">
        <v>7</v>
      </c>
      <c r="M5" s="161"/>
      <c r="N5" s="161"/>
      <c r="O5" s="161"/>
      <c r="P5" s="161"/>
      <c r="Q5" s="161"/>
      <c r="R5" s="161"/>
      <c r="S5" s="161"/>
      <c r="T5" s="161"/>
      <c r="U5" s="161"/>
      <c r="V5" s="161"/>
      <c r="W5" s="161" t="s">
        <v>8</v>
      </c>
      <c r="X5" s="161"/>
      <c r="Y5" s="161"/>
      <c r="Z5" s="161"/>
      <c r="AA5" s="161"/>
      <c r="AB5" s="161"/>
      <c r="AC5" s="161"/>
      <c r="AD5" s="161"/>
      <c r="AE5" s="161"/>
      <c r="AF5" s="161"/>
      <c r="AG5" s="161"/>
      <c r="AH5" s="161"/>
      <c r="AI5" s="161"/>
    </row>
    <row r="6" spans="1:35" s="14" customFormat="1" ht="13.5" x14ac:dyDescent="0.25">
      <c r="A6" s="163" t="s">
        <v>9</v>
      </c>
      <c r="B6" s="163"/>
      <c r="C6" s="163"/>
      <c r="D6" s="163"/>
      <c r="E6" s="163"/>
      <c r="F6" s="163"/>
      <c r="G6" s="163"/>
      <c r="H6" s="163"/>
      <c r="I6" s="163"/>
      <c r="J6" s="163"/>
      <c r="K6" s="163"/>
      <c r="L6" s="164" t="s">
        <v>9</v>
      </c>
      <c r="M6" s="164"/>
      <c r="N6" s="164"/>
      <c r="O6" s="164"/>
      <c r="P6" s="164"/>
      <c r="Q6" s="164"/>
      <c r="R6" s="164"/>
      <c r="S6" s="164"/>
      <c r="T6" s="164"/>
      <c r="U6" s="164"/>
      <c r="V6" s="164"/>
      <c r="W6" s="164" t="s">
        <v>10</v>
      </c>
      <c r="X6" s="164"/>
      <c r="Y6" s="164"/>
      <c r="Z6" s="164"/>
      <c r="AA6" s="164"/>
      <c r="AB6" s="164"/>
      <c r="AC6" s="164"/>
      <c r="AD6" s="164"/>
      <c r="AE6" s="164"/>
      <c r="AF6" s="164"/>
      <c r="AG6" s="164"/>
      <c r="AH6" s="164"/>
      <c r="AI6" s="164"/>
    </row>
    <row r="7" spans="1:35" ht="15.75" thickBot="1" x14ac:dyDescent="0.3">
      <c r="A7" s="29"/>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row>
    <row r="8" spans="1:35" s="10" customFormat="1" ht="29.25" customHeight="1" thickBot="1" x14ac:dyDescent="0.3">
      <c r="A8" s="198" t="s">
        <v>11</v>
      </c>
      <c r="B8" s="199"/>
      <c r="C8" s="22" t="s">
        <v>115</v>
      </c>
      <c r="D8" s="23" t="s">
        <v>13</v>
      </c>
      <c r="E8" s="200"/>
      <c r="F8" s="201"/>
      <c r="G8" s="23" t="s">
        <v>14</v>
      </c>
      <c r="H8" s="188"/>
      <c r="I8" s="188"/>
      <c r="J8" s="188"/>
      <c r="K8" s="188"/>
      <c r="L8" s="188"/>
      <c r="M8" s="188"/>
      <c r="N8" s="188"/>
      <c r="O8" s="188"/>
      <c r="P8" s="188"/>
      <c r="Q8" s="188"/>
      <c r="R8" s="188"/>
      <c r="S8" s="188"/>
      <c r="T8" s="188"/>
      <c r="U8" s="188"/>
      <c r="V8" s="188"/>
      <c r="W8" s="188"/>
      <c r="X8" s="188"/>
      <c r="Y8" s="188"/>
      <c r="Z8" s="188"/>
      <c r="AA8" s="188"/>
      <c r="AB8" s="188"/>
      <c r="AC8" s="188"/>
      <c r="AD8" s="188"/>
      <c r="AE8" s="188"/>
      <c r="AF8" s="188"/>
      <c r="AG8" s="188"/>
      <c r="AH8" s="188"/>
      <c r="AI8" s="189"/>
    </row>
    <row r="9" spans="1:35" x14ac:dyDescent="0.25">
      <c r="A9" s="30"/>
      <c r="B9" s="31"/>
      <c r="C9" s="32"/>
      <c r="D9" s="33"/>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5"/>
    </row>
    <row r="10" spans="1:35" ht="15" customHeight="1" x14ac:dyDescent="0.25">
      <c r="A10" s="202" t="s">
        <v>15</v>
      </c>
      <c r="B10" s="166" t="s">
        <v>116</v>
      </c>
      <c r="C10" s="167"/>
      <c r="D10" s="167"/>
      <c r="E10" s="168"/>
      <c r="F10" s="178" t="s">
        <v>24</v>
      </c>
      <c r="G10" s="186"/>
      <c r="H10" s="186"/>
      <c r="I10" s="186"/>
      <c r="J10" s="186"/>
      <c r="K10" s="186"/>
      <c r="L10" s="186"/>
      <c r="M10" s="186"/>
      <c r="N10" s="186"/>
      <c r="O10" s="186"/>
      <c r="P10" s="186"/>
      <c r="Q10" s="186"/>
      <c r="R10" s="186"/>
      <c r="S10" s="186"/>
      <c r="T10" s="186"/>
      <c r="U10" s="186"/>
      <c r="V10" s="179"/>
      <c r="W10" s="172" t="s">
        <v>117</v>
      </c>
      <c r="X10" s="172" t="s">
        <v>118</v>
      </c>
      <c r="Y10" s="172" t="s">
        <v>119</v>
      </c>
      <c r="Z10" s="172" t="s">
        <v>120</v>
      </c>
      <c r="AA10" s="172" t="s">
        <v>121</v>
      </c>
      <c r="AB10" s="172" t="s">
        <v>122</v>
      </c>
      <c r="AC10" s="172" t="s">
        <v>123</v>
      </c>
      <c r="AD10" s="192" t="s">
        <v>27</v>
      </c>
      <c r="AE10" s="193"/>
      <c r="AF10" s="172" t="s">
        <v>124</v>
      </c>
      <c r="AG10" s="172" t="s">
        <v>125</v>
      </c>
      <c r="AH10" s="172" t="s">
        <v>31</v>
      </c>
      <c r="AI10" s="172" t="s">
        <v>126</v>
      </c>
    </row>
    <row r="11" spans="1:35" ht="15" customHeight="1" x14ac:dyDescent="0.25">
      <c r="A11" s="203"/>
      <c r="B11" s="169"/>
      <c r="C11" s="170"/>
      <c r="D11" s="170"/>
      <c r="E11" s="171"/>
      <c r="F11" s="172" t="s">
        <v>127</v>
      </c>
      <c r="G11" s="172" t="s">
        <v>128</v>
      </c>
      <c r="H11" s="172" t="s">
        <v>129</v>
      </c>
      <c r="I11" s="182" t="s">
        <v>130</v>
      </c>
      <c r="J11" s="183"/>
      <c r="K11" s="183"/>
      <c r="L11" s="183"/>
      <c r="M11" s="183"/>
      <c r="N11" s="183"/>
      <c r="O11" s="183"/>
      <c r="P11" s="183"/>
      <c r="Q11" s="183"/>
      <c r="R11" s="183"/>
      <c r="S11" s="183"/>
      <c r="T11" s="183"/>
      <c r="U11" s="183"/>
      <c r="V11" s="184"/>
      <c r="W11" s="185"/>
      <c r="X11" s="185"/>
      <c r="Y11" s="185"/>
      <c r="Z11" s="185"/>
      <c r="AA11" s="185"/>
      <c r="AB11" s="185"/>
      <c r="AC11" s="185"/>
      <c r="AD11" s="194"/>
      <c r="AE11" s="195"/>
      <c r="AF11" s="185"/>
      <c r="AG11" s="185"/>
      <c r="AH11" s="185"/>
      <c r="AI11" s="185"/>
    </row>
    <row r="12" spans="1:35" ht="53.25" customHeight="1" x14ac:dyDescent="0.25">
      <c r="A12" s="204"/>
      <c r="B12" s="7" t="s">
        <v>36</v>
      </c>
      <c r="C12" s="4" t="s">
        <v>37</v>
      </c>
      <c r="D12" s="4" t="s">
        <v>38</v>
      </c>
      <c r="E12" s="4" t="s">
        <v>39</v>
      </c>
      <c r="F12" s="173"/>
      <c r="G12" s="173"/>
      <c r="H12" s="173"/>
      <c r="I12" s="190" t="s">
        <v>131</v>
      </c>
      <c r="J12" s="190"/>
      <c r="K12" s="178" t="s">
        <v>132</v>
      </c>
      <c r="L12" s="179"/>
      <c r="M12" s="190" t="s">
        <v>133</v>
      </c>
      <c r="N12" s="190"/>
      <c r="O12" s="190" t="s">
        <v>134</v>
      </c>
      <c r="P12" s="190"/>
      <c r="Q12" s="190" t="s">
        <v>135</v>
      </c>
      <c r="R12" s="191"/>
      <c r="S12" s="190" t="s">
        <v>136</v>
      </c>
      <c r="T12" s="190"/>
      <c r="U12" s="190" t="s">
        <v>137</v>
      </c>
      <c r="V12" s="190"/>
      <c r="W12" s="173"/>
      <c r="X12" s="173"/>
      <c r="Y12" s="173"/>
      <c r="Z12" s="173"/>
      <c r="AA12" s="173"/>
      <c r="AB12" s="173"/>
      <c r="AC12" s="173"/>
      <c r="AD12" s="196"/>
      <c r="AE12" s="197"/>
      <c r="AF12" s="173"/>
      <c r="AG12" s="173"/>
      <c r="AH12" s="173"/>
      <c r="AI12" s="173"/>
    </row>
    <row r="13" spans="1:35" ht="68.25" customHeight="1" x14ac:dyDescent="0.25">
      <c r="A13" s="181">
        <f>'Mapa de Riesgos'!A13</f>
        <v>1</v>
      </c>
      <c r="B13" s="174" t="str">
        <f>'Mapa de Riesgos'!H13</f>
        <v xml:space="preserve"> Corrupción</v>
      </c>
      <c r="C13" s="174" t="str">
        <f>'Mapa de Riesgos'!I13</f>
        <v xml:space="preserve">1. Ofrecimiento de dadivas a las personas para uso del poder en la consecución de citas. 2. No seguimiento de los tramites correspondientes para las citas. </v>
      </c>
      <c r="D13" s="174" t="str">
        <f>'Mapa de Riesgos'!J13</f>
        <v>Influencia para la consecución de citas médicas</v>
      </c>
      <c r="E13" s="174" t="str">
        <f>'Mapa de Riesgos'!K13</f>
        <v>1. Inconformismo de los usuarios. 2. Quejas de los usuarios ante las entidades correspondientes. 3. Desmotivación  y malestar de los usuarios en seguir el procedimiento para conseguir una cita.</v>
      </c>
      <c r="F13" s="28" t="str">
        <f>'Mapa de Riesgos'!S13</f>
        <v xml:space="preserve">Asignaciòn de roles a los usuarios </v>
      </c>
      <c r="G13" s="18" t="s">
        <v>138</v>
      </c>
      <c r="H13" s="19" t="s">
        <v>139</v>
      </c>
      <c r="I13" s="19" t="s">
        <v>140</v>
      </c>
      <c r="J13" s="27">
        <f>IF(I13="Asignado ",15,0)</f>
        <v>15</v>
      </c>
      <c r="K13" s="20" t="s">
        <v>141</v>
      </c>
      <c r="L13" s="27">
        <f>IF(K13="Adecuado",15,0)</f>
        <v>15</v>
      </c>
      <c r="M13" s="20" t="s">
        <v>142</v>
      </c>
      <c r="N13" s="27">
        <f>IF(M13="Oportuna",15,0)</f>
        <v>15</v>
      </c>
      <c r="O13" s="20" t="s">
        <v>143</v>
      </c>
      <c r="P13" s="27">
        <f>+IF(O13="Prevenir",15,IF(O13="Detectar",10,0))</f>
        <v>15</v>
      </c>
      <c r="Q13" s="20" t="s">
        <v>144</v>
      </c>
      <c r="R13" s="27">
        <f>IF(Q13="Confiable",15,0)</f>
        <v>15</v>
      </c>
      <c r="S13" s="19" t="s">
        <v>145</v>
      </c>
      <c r="T13" s="27">
        <f>IF(S13="Se investigan y resuelven oportunamente",15,0)</f>
        <v>15</v>
      </c>
      <c r="U13" s="20" t="s">
        <v>146</v>
      </c>
      <c r="V13" s="27">
        <f>+IF(U13="Completa",10,IF(U13="Incompleta",5,0))</f>
        <v>10</v>
      </c>
      <c r="W13" s="27">
        <f>J13+L13+N13+P13+R13+T13+V13</f>
        <v>100</v>
      </c>
      <c r="X13" s="205">
        <f>SUM(W13:W15)/3</f>
        <v>98.333333333333329</v>
      </c>
      <c r="Y13" s="163">
        <v>0</v>
      </c>
      <c r="Z13" s="159">
        <f>IF(X13&lt;=50,'Mapa de Riesgos'!M13:M15,IF(X13&lt;=75,'Mapa de Riesgos'!M13:M15-1,IF(X13&lt;=100,'Mapa de Riesgos'!M13:M15-2,'Mapa de Riesgos'!M13:M15)))</f>
        <v>2</v>
      </c>
      <c r="AA13" s="159">
        <f>IF(Y13&lt;=50,'Mapa de Riesgos'!O13:O15,IF(Y13&lt;=75,'Mapa de Riesgos'!O13:O15-1,IF(Y13&lt;=100,'Mapa de Riesgos'!O13:O15-2,'Mapa de Riesgos'!O13:O15)))</f>
        <v>3</v>
      </c>
      <c r="AB13" s="159" t="str">
        <f>'Mapa de Riesgos'!X13</f>
        <v>MODERADA</v>
      </c>
      <c r="AC13" s="174" t="str">
        <f>IF(AB13="BAJA","No requiere",IF(AB13="MODERADA","Si el proceso lo requiere",IF(AB13="ALTA","Debe formularse",IF(AB13="EXTREMA","Debe formularse",""))))</f>
        <v>Si el proceso lo requiere</v>
      </c>
      <c r="AD13" s="153" t="str">
        <f>'Mapa de Riesgos'!Y13</f>
        <v>ASUMIR, REDUCIR EL RIESGO</v>
      </c>
      <c r="AE13" s="154"/>
      <c r="AF13" s="20" t="s">
        <v>147</v>
      </c>
      <c r="AG13" s="28" t="str">
        <f>'Mapa de Riesgos'!AA13</f>
        <v>Desde el 1 de enero de 2021</v>
      </c>
      <c r="AH13" s="174" t="str">
        <f>'Mapa de Riesgos'!AC13</f>
        <v>Porcentaje de quejas relacionadas con la influencia para la consecusiòn de citas medicas</v>
      </c>
      <c r="AI13" s="44" t="str">
        <f>'Mapa de Riesgos'!AB13</f>
        <v>Oficina de sistemas de informacion</v>
      </c>
    </row>
    <row r="14" spans="1:35" ht="60.75" customHeight="1" x14ac:dyDescent="0.25">
      <c r="A14" s="181"/>
      <c r="B14" s="174"/>
      <c r="C14" s="174"/>
      <c r="D14" s="174"/>
      <c r="E14" s="174"/>
      <c r="F14" s="28" t="str">
        <f>'Mapa de Riesgos'!S14</f>
        <v>Plataforma para que los usuarios soliciten citas</v>
      </c>
      <c r="G14" s="18" t="s">
        <v>148</v>
      </c>
      <c r="H14" s="19" t="s">
        <v>139</v>
      </c>
      <c r="I14" s="19" t="s">
        <v>140</v>
      </c>
      <c r="J14" s="27">
        <f t="shared" ref="J14:J29" si="0">IF(I14="Asignado ",15,0)</f>
        <v>15</v>
      </c>
      <c r="K14" s="20" t="s">
        <v>141</v>
      </c>
      <c r="L14" s="27">
        <f t="shared" ref="L14:L29" si="1">IF(K14="Adecuado",15,0)</f>
        <v>15</v>
      </c>
      <c r="M14" s="20" t="s">
        <v>142</v>
      </c>
      <c r="N14" s="27">
        <f t="shared" ref="N14:N29" si="2">IF(M14="Oportuna",15,0)</f>
        <v>15</v>
      </c>
      <c r="O14" s="20" t="s">
        <v>143</v>
      </c>
      <c r="P14" s="27">
        <f t="shared" ref="P14:P29" si="3">+IF(O14="Prevenir",15,IF(O14="Detectar",10,0))</f>
        <v>15</v>
      </c>
      <c r="Q14" s="20" t="s">
        <v>144</v>
      </c>
      <c r="R14" s="27">
        <f t="shared" ref="R14:R29" si="4">IF(Q14="Confiable",15,0)</f>
        <v>15</v>
      </c>
      <c r="S14" s="19" t="s">
        <v>145</v>
      </c>
      <c r="T14" s="27">
        <f t="shared" ref="T14:T29" si="5">IF(S14="Se investigan y resuelven oportunamente",15,0)</f>
        <v>15</v>
      </c>
      <c r="U14" s="20" t="s">
        <v>146</v>
      </c>
      <c r="V14" s="27">
        <f t="shared" ref="V14:V29" si="6">+IF(U14="Completa",10,IF(U14="Incompleta",5,0))</f>
        <v>10</v>
      </c>
      <c r="W14" s="27">
        <f t="shared" ref="W14:W32" si="7">J14+L14+N14+P14+R14+T14+V14</f>
        <v>100</v>
      </c>
      <c r="X14" s="206"/>
      <c r="Y14" s="163"/>
      <c r="Z14" s="159"/>
      <c r="AA14" s="159"/>
      <c r="AB14" s="159"/>
      <c r="AC14" s="174"/>
      <c r="AD14" s="155"/>
      <c r="AE14" s="156"/>
      <c r="AF14" s="20" t="s">
        <v>147</v>
      </c>
      <c r="AG14" s="28" t="str">
        <f>'Mapa de Riesgos'!AA14</f>
        <v>Desde el 1 de enero de 2021</v>
      </c>
      <c r="AH14" s="174"/>
      <c r="AI14" s="44" t="str">
        <f>'Mapa de Riesgos'!AB14</f>
        <v>Oficina de sistemas de informacion</v>
      </c>
    </row>
    <row r="15" spans="1:35" ht="65.25" customHeight="1" x14ac:dyDescent="0.25">
      <c r="A15" s="181"/>
      <c r="B15" s="174"/>
      <c r="C15" s="174"/>
      <c r="D15" s="174"/>
      <c r="E15" s="174"/>
      <c r="F15" s="28" t="str">
        <f>'Mapa de Riesgos'!S15</f>
        <v>Canales de recepciòn de PQRS</v>
      </c>
      <c r="G15" s="18" t="s">
        <v>149</v>
      </c>
      <c r="H15" s="19" t="s">
        <v>139</v>
      </c>
      <c r="I15" s="19" t="s">
        <v>140</v>
      </c>
      <c r="J15" s="27">
        <f t="shared" si="0"/>
        <v>15</v>
      </c>
      <c r="K15" s="20" t="s">
        <v>141</v>
      </c>
      <c r="L15" s="27">
        <f t="shared" si="1"/>
        <v>15</v>
      </c>
      <c r="M15" s="20" t="s">
        <v>142</v>
      </c>
      <c r="N15" s="27">
        <f t="shared" si="2"/>
        <v>15</v>
      </c>
      <c r="O15" s="20" t="s">
        <v>150</v>
      </c>
      <c r="P15" s="27">
        <f t="shared" si="3"/>
        <v>10</v>
      </c>
      <c r="Q15" s="20" t="s">
        <v>144</v>
      </c>
      <c r="R15" s="27">
        <f t="shared" si="4"/>
        <v>15</v>
      </c>
      <c r="S15" s="19" t="s">
        <v>145</v>
      </c>
      <c r="T15" s="27">
        <f t="shared" si="5"/>
        <v>15</v>
      </c>
      <c r="U15" s="20" t="s">
        <v>146</v>
      </c>
      <c r="V15" s="27">
        <f t="shared" si="6"/>
        <v>10</v>
      </c>
      <c r="W15" s="27">
        <f t="shared" si="7"/>
        <v>95</v>
      </c>
      <c r="X15" s="207"/>
      <c r="Y15" s="163"/>
      <c r="Z15" s="159"/>
      <c r="AA15" s="159"/>
      <c r="AB15" s="159"/>
      <c r="AC15" s="174"/>
      <c r="AD15" s="157"/>
      <c r="AE15" s="158"/>
      <c r="AF15" s="20" t="s">
        <v>147</v>
      </c>
      <c r="AG15" s="28" t="str">
        <f>'Mapa de Riesgos'!AA15</f>
        <v>Desde el 1 de enero de 2021</v>
      </c>
      <c r="AH15" s="174"/>
      <c r="AI15" s="44" t="str">
        <f>'Mapa de Riesgos'!AB15</f>
        <v>Oficina de atencion al usuario</v>
      </c>
    </row>
    <row r="16" spans="1:35" ht="57" customHeight="1" x14ac:dyDescent="0.25">
      <c r="A16" s="181">
        <f>'Mapa de Riesgos'!A16</f>
        <v>2</v>
      </c>
      <c r="B16" s="174" t="str">
        <f>'Mapa de Riesgos'!H16</f>
        <v xml:space="preserve"> Corrupción</v>
      </c>
      <c r="C16" s="174" t="str">
        <f>'Mapa de Riesgos'!I16</f>
        <v>1. Desconocimiento de las obligaciones. 2. Funcionarios que no cumplen perfiles. 3. Inexitencia de control de rutas</v>
      </c>
      <c r="D16" s="174" t="str">
        <f>'Mapa de Riesgos'!J16</f>
        <v>Uso inadecuado de las ambulancias</v>
      </c>
      <c r="E16" s="174" t="str">
        <f>'Mapa de Riesgos'!K16</f>
        <v>1. Demandas. 2. Mala imagen de la empresa. 3. Quejas de los usuarios. 4. Sanciones de los entes de control. 5. Accidentes o daños en las ambulancias.</v>
      </c>
      <c r="F16" s="90" t="str">
        <f>'Mapa de Riesgos'!S16</f>
        <v>Verificaciòn de requisitos en hoja de vida de acuerdo a las normas de habilitación.</v>
      </c>
      <c r="G16" s="150" t="s">
        <v>151</v>
      </c>
      <c r="H16" s="150" t="s">
        <v>139</v>
      </c>
      <c r="I16" s="150" t="s">
        <v>140</v>
      </c>
      <c r="J16" s="96">
        <f t="shared" si="0"/>
        <v>15</v>
      </c>
      <c r="K16" s="147" t="s">
        <v>141</v>
      </c>
      <c r="L16" s="96">
        <f t="shared" si="1"/>
        <v>15</v>
      </c>
      <c r="M16" s="147" t="s">
        <v>142</v>
      </c>
      <c r="N16" s="96">
        <f t="shared" si="2"/>
        <v>15</v>
      </c>
      <c r="O16" s="147" t="s">
        <v>150</v>
      </c>
      <c r="P16" s="96">
        <f t="shared" si="3"/>
        <v>10</v>
      </c>
      <c r="Q16" s="147" t="s">
        <v>144</v>
      </c>
      <c r="R16" s="96">
        <f t="shared" si="4"/>
        <v>15</v>
      </c>
      <c r="S16" s="150" t="s">
        <v>145</v>
      </c>
      <c r="T16" s="96">
        <f t="shared" si="5"/>
        <v>15</v>
      </c>
      <c r="U16" s="147" t="s">
        <v>146</v>
      </c>
      <c r="V16" s="96">
        <f t="shared" si="6"/>
        <v>10</v>
      </c>
      <c r="W16" s="96">
        <f t="shared" si="7"/>
        <v>95</v>
      </c>
      <c r="X16" s="205">
        <f>SUM(W16:W18)/2</f>
        <v>97.5</v>
      </c>
      <c r="Y16" s="163">
        <v>0</v>
      </c>
      <c r="Z16" s="159">
        <f>IF(X16&lt;=50,'Mapa de Riesgos'!M16:M18,IF(X16&lt;=75,'Mapa de Riesgos'!M16:M18-1,IF(X16&lt;=100,'Mapa de Riesgos'!M16:M18-2,'Mapa de Riesgos'!M16:M18)))</f>
        <v>2</v>
      </c>
      <c r="AA16" s="159">
        <f>IF(Y16&lt;=50,'Mapa de Riesgos'!O16:O18,IF(Y16&lt;=75,'Mapa de Riesgos'!O16:O18-1,IF(Y16&lt;=100,'Mapa de Riesgos'!O16:O18-2,'Mapa de Riesgos'!O16:O18)))</f>
        <v>4</v>
      </c>
      <c r="AB16" s="159" t="str">
        <f>'Mapa de Riesgos'!X16</f>
        <v>ALTA</v>
      </c>
      <c r="AC16" s="174" t="str">
        <f t="shared" ref="AC16" si="8">IF(AB16="BAJA","No requiere",IF(AB16="MODERADA","Si el proceso lo requiere",IF(AB16="ALTA","Debe formularse",IF(AB16="EXTREMA","Debe formularse",""))))</f>
        <v>Debe formularse</v>
      </c>
      <c r="AD16" s="153" t="str">
        <f>'Mapa de Riesgos'!Y16</f>
        <v>REDUCIR, EVITAR, COMPARTIR O TRANSFERIR EL RIESGO</v>
      </c>
      <c r="AE16" s="154"/>
      <c r="AF16" s="150" t="s">
        <v>152</v>
      </c>
      <c r="AG16" s="90" t="str">
        <f>'Mapa de Riesgos'!AA16</f>
        <v>Desde el 1 de enero de 2021</v>
      </c>
      <c r="AH16" s="174" t="str">
        <f>'Mapa de Riesgos'!AC16</f>
        <v>Porcentaje de quejas o de acciones inadecuadas en el uso de ambulancias</v>
      </c>
      <c r="AI16" s="174" t="str">
        <f>'Mapa de Riesgos'!AB16</f>
        <v>Coordinador Asistencial</v>
      </c>
    </row>
    <row r="17" spans="1:35" ht="64.5" customHeight="1" x14ac:dyDescent="0.25">
      <c r="A17" s="181"/>
      <c r="B17" s="174"/>
      <c r="C17" s="174"/>
      <c r="D17" s="174"/>
      <c r="E17" s="174"/>
      <c r="F17" s="91"/>
      <c r="G17" s="152"/>
      <c r="H17" s="152"/>
      <c r="I17" s="152"/>
      <c r="J17" s="98"/>
      <c r="K17" s="149"/>
      <c r="L17" s="98"/>
      <c r="M17" s="149"/>
      <c r="N17" s="98"/>
      <c r="O17" s="149"/>
      <c r="P17" s="98"/>
      <c r="Q17" s="149"/>
      <c r="R17" s="98"/>
      <c r="S17" s="152"/>
      <c r="T17" s="98"/>
      <c r="U17" s="149"/>
      <c r="V17" s="98"/>
      <c r="W17" s="98"/>
      <c r="X17" s="206"/>
      <c r="Y17" s="163"/>
      <c r="Z17" s="159"/>
      <c r="AA17" s="159"/>
      <c r="AB17" s="159"/>
      <c r="AC17" s="174"/>
      <c r="AD17" s="155"/>
      <c r="AE17" s="156"/>
      <c r="AF17" s="152"/>
      <c r="AG17" s="91"/>
      <c r="AH17" s="174"/>
      <c r="AI17" s="174"/>
    </row>
    <row r="18" spans="1:35" ht="82.5" customHeight="1" x14ac:dyDescent="0.25">
      <c r="A18" s="181"/>
      <c r="B18" s="174"/>
      <c r="C18" s="174"/>
      <c r="D18" s="174"/>
      <c r="E18" s="174"/>
      <c r="F18" s="28" t="str">
        <f>'Mapa de Riesgos'!S18</f>
        <v>Monitoreo de las ambulancias por GPS</v>
      </c>
      <c r="G18" s="18" t="s">
        <v>153</v>
      </c>
      <c r="H18" s="19" t="s">
        <v>139</v>
      </c>
      <c r="I18" s="19" t="s">
        <v>140</v>
      </c>
      <c r="J18" s="27">
        <f t="shared" si="0"/>
        <v>15</v>
      </c>
      <c r="K18" s="20" t="s">
        <v>141</v>
      </c>
      <c r="L18" s="27">
        <f t="shared" si="1"/>
        <v>15</v>
      </c>
      <c r="M18" s="20" t="s">
        <v>142</v>
      </c>
      <c r="N18" s="27">
        <f t="shared" si="2"/>
        <v>15</v>
      </c>
      <c r="O18" s="20" t="s">
        <v>143</v>
      </c>
      <c r="P18" s="27">
        <f t="shared" si="3"/>
        <v>15</v>
      </c>
      <c r="Q18" s="20" t="s">
        <v>144</v>
      </c>
      <c r="R18" s="27">
        <f t="shared" si="4"/>
        <v>15</v>
      </c>
      <c r="S18" s="19" t="s">
        <v>145</v>
      </c>
      <c r="T18" s="27">
        <f t="shared" si="5"/>
        <v>15</v>
      </c>
      <c r="U18" s="20" t="s">
        <v>146</v>
      </c>
      <c r="V18" s="27">
        <f t="shared" si="6"/>
        <v>10</v>
      </c>
      <c r="W18" s="27">
        <f t="shared" si="7"/>
        <v>100</v>
      </c>
      <c r="X18" s="207"/>
      <c r="Y18" s="163"/>
      <c r="Z18" s="159"/>
      <c r="AA18" s="159"/>
      <c r="AB18" s="159"/>
      <c r="AC18" s="174"/>
      <c r="AD18" s="157"/>
      <c r="AE18" s="158"/>
      <c r="AF18" s="20" t="s">
        <v>147</v>
      </c>
      <c r="AG18" s="28" t="str">
        <f>'Mapa de Riesgos'!AA18</f>
        <v>Desde el 1 de enero de 2021</v>
      </c>
      <c r="AH18" s="174"/>
      <c r="AI18" s="174"/>
    </row>
    <row r="19" spans="1:35" ht="29.25" customHeight="1" x14ac:dyDescent="0.25">
      <c r="A19" s="181">
        <f>'Mapa de Riesgos'!A19</f>
        <v>3</v>
      </c>
      <c r="B19" s="174" t="str">
        <f>'Mapa de Riesgos'!H19</f>
        <v xml:space="preserve"> Corrupción</v>
      </c>
      <c r="C19" s="174" t="str">
        <f>'Mapa de Riesgos'!I19</f>
        <v xml:space="preserve">1. Dadivas ofrecidas por terceros. 2. Ordenes de un superior.3. Presiones sociales </v>
      </c>
      <c r="D19" s="174" t="str">
        <f>'Mapa de Riesgos'!J19</f>
        <v>Omisión intencional en la aplicación de los descuentos de ley a beneficio de un tercero</v>
      </c>
      <c r="E19" s="174" t="str">
        <f>'Mapa de Riesgos'!K19</f>
        <v xml:space="preserve">1. Sanciones tributarias. 2. Investigaciones. </v>
      </c>
      <c r="F19" s="90" t="str">
        <f>'Mapa de Riesgos'!S19</f>
        <v>Parametrización software contable, para causación de retenciones</v>
      </c>
      <c r="G19" s="175" t="s">
        <v>154</v>
      </c>
      <c r="H19" s="150" t="s">
        <v>139</v>
      </c>
      <c r="I19" s="150" t="s">
        <v>140</v>
      </c>
      <c r="J19" s="96">
        <f t="shared" si="0"/>
        <v>15</v>
      </c>
      <c r="K19" s="147" t="s">
        <v>141</v>
      </c>
      <c r="L19" s="96">
        <f t="shared" si="1"/>
        <v>15</v>
      </c>
      <c r="M19" s="147" t="s">
        <v>142</v>
      </c>
      <c r="N19" s="96">
        <f t="shared" si="2"/>
        <v>15</v>
      </c>
      <c r="O19" s="147" t="s">
        <v>143</v>
      </c>
      <c r="P19" s="96">
        <f t="shared" si="3"/>
        <v>15</v>
      </c>
      <c r="Q19" s="147" t="s">
        <v>144</v>
      </c>
      <c r="R19" s="96">
        <f t="shared" si="4"/>
        <v>15</v>
      </c>
      <c r="S19" s="150" t="s">
        <v>155</v>
      </c>
      <c r="T19" s="96">
        <f t="shared" si="5"/>
        <v>0</v>
      </c>
      <c r="U19" s="147" t="s">
        <v>156</v>
      </c>
      <c r="V19" s="96">
        <f t="shared" si="6"/>
        <v>5</v>
      </c>
      <c r="W19" s="96">
        <f t="shared" si="7"/>
        <v>80</v>
      </c>
      <c r="X19" s="205">
        <f>SUM(W19:W21)/1</f>
        <v>80</v>
      </c>
      <c r="Y19" s="147">
        <v>0</v>
      </c>
      <c r="Z19" s="159">
        <f>IF(X19&lt;=50,'Mapa de Riesgos'!M19:M21,IF(X19&lt;=75,'Mapa de Riesgos'!M19:M21-1,IF(X19&lt;=100,'Mapa de Riesgos'!M19:M21-2,'Mapa de Riesgos'!M19:M21)))</f>
        <v>1</v>
      </c>
      <c r="AA19" s="159">
        <f>IF(Y19&lt;=50,'Mapa de Riesgos'!O19:O21,IF(Y19&lt;=75,'Mapa de Riesgos'!O19:O21-1,IF(Y19&lt;=100,'Mapa de Riesgos'!O19:O21-2,'Mapa de Riesgos'!O19:O21)))</f>
        <v>3</v>
      </c>
      <c r="AB19" s="159" t="str">
        <f>'Mapa de Riesgos'!X19</f>
        <v>MODERADA</v>
      </c>
      <c r="AC19" s="174" t="str">
        <f t="shared" ref="AC19" si="9">IF(AB19="BAJA","No requiere",IF(AB19="MODERADA","Si el proceso lo requiere",IF(AB19="ALTA","Debe formularse",IF(AB19="EXTREMA","Debe formularse",""))))</f>
        <v>Si el proceso lo requiere</v>
      </c>
      <c r="AD19" s="153" t="str">
        <f>'Mapa de Riesgos'!Y19</f>
        <v>ASUMIR, REDUCIR EL RIESGO</v>
      </c>
      <c r="AE19" s="154"/>
      <c r="AF19" s="150" t="s">
        <v>147</v>
      </c>
      <c r="AG19" s="90" t="s">
        <v>157</v>
      </c>
      <c r="AH19" s="174" t="str">
        <f>'Mapa de Riesgos'!AC19</f>
        <v>Software con parametrizaciones actualizado</v>
      </c>
      <c r="AI19" s="159" t="str">
        <f>'Mapa de Riesgos'!AB19</f>
        <v>Contador</v>
      </c>
    </row>
    <row r="20" spans="1:35" ht="43.5" customHeight="1" x14ac:dyDescent="0.25">
      <c r="A20" s="181"/>
      <c r="B20" s="174"/>
      <c r="C20" s="174"/>
      <c r="D20" s="174"/>
      <c r="E20" s="174"/>
      <c r="F20" s="92"/>
      <c r="G20" s="176"/>
      <c r="H20" s="151"/>
      <c r="I20" s="151"/>
      <c r="J20" s="97"/>
      <c r="K20" s="148"/>
      <c r="L20" s="97"/>
      <c r="M20" s="148"/>
      <c r="N20" s="97"/>
      <c r="O20" s="148"/>
      <c r="P20" s="97"/>
      <c r="Q20" s="148"/>
      <c r="R20" s="97"/>
      <c r="S20" s="151"/>
      <c r="T20" s="97"/>
      <c r="U20" s="148"/>
      <c r="V20" s="97"/>
      <c r="W20" s="97"/>
      <c r="X20" s="206"/>
      <c r="Y20" s="148"/>
      <c r="Z20" s="159"/>
      <c r="AA20" s="159"/>
      <c r="AB20" s="159"/>
      <c r="AC20" s="174"/>
      <c r="AD20" s="155"/>
      <c r="AE20" s="156"/>
      <c r="AF20" s="151"/>
      <c r="AG20" s="92"/>
      <c r="AH20" s="174"/>
      <c r="AI20" s="159"/>
    </row>
    <row r="21" spans="1:35" ht="33.75" customHeight="1" x14ac:dyDescent="0.25">
      <c r="A21" s="181"/>
      <c r="B21" s="174"/>
      <c r="C21" s="174"/>
      <c r="D21" s="174"/>
      <c r="E21" s="174"/>
      <c r="F21" s="91"/>
      <c r="G21" s="177"/>
      <c r="H21" s="152"/>
      <c r="I21" s="152"/>
      <c r="J21" s="98"/>
      <c r="K21" s="149"/>
      <c r="L21" s="98"/>
      <c r="M21" s="149"/>
      <c r="N21" s="98"/>
      <c r="O21" s="149"/>
      <c r="P21" s="98"/>
      <c r="Q21" s="149"/>
      <c r="R21" s="98"/>
      <c r="S21" s="152"/>
      <c r="T21" s="98"/>
      <c r="U21" s="149"/>
      <c r="V21" s="98"/>
      <c r="W21" s="98"/>
      <c r="X21" s="207"/>
      <c r="Y21" s="149"/>
      <c r="Z21" s="159"/>
      <c r="AA21" s="159"/>
      <c r="AB21" s="159"/>
      <c r="AC21" s="174"/>
      <c r="AD21" s="157"/>
      <c r="AE21" s="158"/>
      <c r="AF21" s="152"/>
      <c r="AG21" s="91"/>
      <c r="AH21" s="174"/>
      <c r="AI21" s="159"/>
    </row>
    <row r="22" spans="1:35" ht="39.75" customHeight="1" x14ac:dyDescent="0.25">
      <c r="A22" s="181">
        <f>'Mapa de Riesgos'!A22</f>
        <v>4</v>
      </c>
      <c r="B22" s="174" t="str">
        <f>'Mapa de Riesgos'!H22</f>
        <v xml:space="preserve"> Corrupción</v>
      </c>
      <c r="C22" s="174" t="str">
        <f>'Mapa de Riesgos'!I22</f>
        <v>1. Inexistencia de controles en manejo de polizas.</v>
      </c>
      <c r="D22" s="174" t="str">
        <f>'Mapa de Riesgos'!J22</f>
        <v>Vencimiento injustificado de pólizas</v>
      </c>
      <c r="E22" s="174" t="str">
        <f>'Mapa de Riesgos'!K22</f>
        <v>1. Detrimento. 2. sanciones disciplinarias. 3. Perdida de propiedad planta y equipos en casos de siniestros</v>
      </c>
      <c r="F22" s="90" t="str">
        <f>'Mapa de Riesgos'!S22</f>
        <v>Cuadro de control de vencimiento de polizas</v>
      </c>
      <c r="G22" s="175" t="s">
        <v>158</v>
      </c>
      <c r="H22" s="150" t="s">
        <v>139</v>
      </c>
      <c r="I22" s="150" t="s">
        <v>140</v>
      </c>
      <c r="J22" s="96">
        <f t="shared" si="0"/>
        <v>15</v>
      </c>
      <c r="K22" s="147" t="s">
        <v>141</v>
      </c>
      <c r="L22" s="96">
        <f t="shared" si="1"/>
        <v>15</v>
      </c>
      <c r="M22" s="147" t="s">
        <v>142</v>
      </c>
      <c r="N22" s="96">
        <f t="shared" si="2"/>
        <v>15</v>
      </c>
      <c r="O22" s="147" t="s">
        <v>143</v>
      </c>
      <c r="P22" s="96">
        <f t="shared" si="3"/>
        <v>15</v>
      </c>
      <c r="Q22" s="147" t="s">
        <v>144</v>
      </c>
      <c r="R22" s="96">
        <f t="shared" si="4"/>
        <v>15</v>
      </c>
      <c r="S22" s="150" t="s">
        <v>145</v>
      </c>
      <c r="T22" s="96">
        <f t="shared" si="5"/>
        <v>15</v>
      </c>
      <c r="U22" s="147" t="s">
        <v>146</v>
      </c>
      <c r="V22" s="96">
        <f t="shared" si="6"/>
        <v>10</v>
      </c>
      <c r="W22" s="96">
        <f t="shared" si="7"/>
        <v>100</v>
      </c>
      <c r="X22" s="96">
        <f t="shared" ref="X22" si="10">SUM(W22:W24)/1</f>
        <v>100</v>
      </c>
      <c r="Y22" s="147">
        <v>0</v>
      </c>
      <c r="Z22" s="159">
        <f>IF(X22&lt;=50,'Mapa de Riesgos'!M22:M24,IF(X22&lt;=75,'Mapa de Riesgos'!M22:M24-1,IF(X22&lt;=100,'Mapa de Riesgos'!M22:M24-2,'Mapa de Riesgos'!M22:M24)))</f>
        <v>1</v>
      </c>
      <c r="AA22" s="159">
        <f>IF(Y22&lt;=50,'Mapa de Riesgos'!O22:O24,IF(Y22&lt;=75,'Mapa de Riesgos'!O22:O24-1,IF(Y22&lt;=100,'Mapa de Riesgos'!O22:O24-2,'Mapa de Riesgos'!O22:O24)))</f>
        <v>4</v>
      </c>
      <c r="AB22" s="159" t="str">
        <f>'Mapa de Riesgos'!X22</f>
        <v>ALTA</v>
      </c>
      <c r="AC22" s="174" t="str">
        <f t="shared" ref="AC22" si="11">IF(AB22="BAJA","No requiere",IF(AB22="MODERADA","Si el proceso lo requiere",IF(AB22="ALTA","Debe formularse",IF(AB22="EXTREMA","Debe formularse",""))))</f>
        <v>Debe formularse</v>
      </c>
      <c r="AD22" s="153" t="str">
        <f>'Mapa de Riesgos'!Y22</f>
        <v>REDUCIR, EVITAR, COMPARTIR O TRANSFERIR EL RIESGO</v>
      </c>
      <c r="AE22" s="154"/>
      <c r="AF22" s="150" t="s">
        <v>159</v>
      </c>
      <c r="AG22" s="90" t="s">
        <v>160</v>
      </c>
      <c r="AH22" s="174" t="str">
        <f>'Mapa de Riesgos'!AC22</f>
        <v>Porcentaje de vencimiento de polizas</v>
      </c>
      <c r="AI22" s="174" t="str">
        <f>'Mapa de Riesgos'!AB22</f>
        <v xml:space="preserve">Subdirección Administrativa </v>
      </c>
    </row>
    <row r="23" spans="1:35" ht="42.75" customHeight="1" x14ac:dyDescent="0.25">
      <c r="A23" s="181"/>
      <c r="B23" s="174"/>
      <c r="C23" s="174"/>
      <c r="D23" s="174"/>
      <c r="E23" s="174"/>
      <c r="F23" s="92"/>
      <c r="G23" s="176"/>
      <c r="H23" s="151"/>
      <c r="I23" s="151"/>
      <c r="J23" s="97"/>
      <c r="K23" s="148"/>
      <c r="L23" s="97"/>
      <c r="M23" s="148"/>
      <c r="N23" s="97"/>
      <c r="O23" s="148"/>
      <c r="P23" s="97"/>
      <c r="Q23" s="148"/>
      <c r="R23" s="97"/>
      <c r="S23" s="151"/>
      <c r="T23" s="97"/>
      <c r="U23" s="148"/>
      <c r="V23" s="97"/>
      <c r="W23" s="97"/>
      <c r="X23" s="97"/>
      <c r="Y23" s="148"/>
      <c r="Z23" s="159"/>
      <c r="AA23" s="159"/>
      <c r="AB23" s="159"/>
      <c r="AC23" s="174"/>
      <c r="AD23" s="155"/>
      <c r="AE23" s="156"/>
      <c r="AF23" s="151"/>
      <c r="AG23" s="92"/>
      <c r="AH23" s="174"/>
      <c r="AI23" s="174"/>
    </row>
    <row r="24" spans="1:35" ht="36.75" customHeight="1" x14ac:dyDescent="0.25">
      <c r="A24" s="181"/>
      <c r="B24" s="174"/>
      <c r="C24" s="174"/>
      <c r="D24" s="174"/>
      <c r="E24" s="174"/>
      <c r="F24" s="91"/>
      <c r="G24" s="177"/>
      <c r="H24" s="152"/>
      <c r="I24" s="152"/>
      <c r="J24" s="98"/>
      <c r="K24" s="149"/>
      <c r="L24" s="98"/>
      <c r="M24" s="149"/>
      <c r="N24" s="98"/>
      <c r="O24" s="149"/>
      <c r="P24" s="98"/>
      <c r="Q24" s="149"/>
      <c r="R24" s="98"/>
      <c r="S24" s="152"/>
      <c r="T24" s="98"/>
      <c r="U24" s="149"/>
      <c r="V24" s="98"/>
      <c r="W24" s="98"/>
      <c r="X24" s="98"/>
      <c r="Y24" s="149"/>
      <c r="Z24" s="159"/>
      <c r="AA24" s="159"/>
      <c r="AB24" s="159"/>
      <c r="AC24" s="174"/>
      <c r="AD24" s="157"/>
      <c r="AE24" s="158"/>
      <c r="AF24" s="152"/>
      <c r="AG24" s="91"/>
      <c r="AH24" s="174"/>
      <c r="AI24" s="174"/>
    </row>
    <row r="25" spans="1:35" ht="60" customHeight="1" x14ac:dyDescent="0.25">
      <c r="A25" s="181">
        <f>'Mapa de Riesgos'!A25</f>
        <v>5</v>
      </c>
      <c r="B25" s="174" t="str">
        <f>'Mapa de Riesgos'!H25</f>
        <v xml:space="preserve"> Corrupción</v>
      </c>
      <c r="C25" s="174" t="str">
        <f>'Mapa de Riesgos'!I25</f>
        <v>1. Inexistencia de controles en seguridad de la informacion.</v>
      </c>
      <c r="D25" s="174" t="str">
        <f>'Mapa de Riesgos'!J25</f>
        <v>Manipulación de información a beneficio de un tercero</v>
      </c>
      <c r="E25" s="174" t="str">
        <f>'Mapa de Riesgos'!K25</f>
        <v>1. Sanciones disciplinarias. 2. Demandas. 3. Perdida de la imagen institucional.</v>
      </c>
      <c r="F25" s="28" t="str">
        <f>'Mapa de Riesgos'!S25</f>
        <v>Software IDEAS</v>
      </c>
      <c r="G25" s="17" t="s">
        <v>161</v>
      </c>
      <c r="H25" s="16" t="s">
        <v>139</v>
      </c>
      <c r="I25" s="45" t="s">
        <v>140</v>
      </c>
      <c r="J25" s="46">
        <f t="shared" si="0"/>
        <v>15</v>
      </c>
      <c r="K25" s="45" t="s">
        <v>141</v>
      </c>
      <c r="L25" s="46">
        <f t="shared" si="1"/>
        <v>15</v>
      </c>
      <c r="M25" s="47" t="s">
        <v>162</v>
      </c>
      <c r="N25" s="46">
        <f t="shared" si="2"/>
        <v>0</v>
      </c>
      <c r="O25" s="47" t="s">
        <v>150</v>
      </c>
      <c r="P25" s="46">
        <f t="shared" si="3"/>
        <v>10</v>
      </c>
      <c r="Q25" s="47" t="s">
        <v>144</v>
      </c>
      <c r="R25" s="40">
        <f t="shared" si="4"/>
        <v>15</v>
      </c>
      <c r="S25" s="48" t="s">
        <v>145</v>
      </c>
      <c r="T25" s="40">
        <f t="shared" si="5"/>
        <v>15</v>
      </c>
      <c r="U25" s="47" t="s">
        <v>146</v>
      </c>
      <c r="V25" s="40">
        <f t="shared" si="6"/>
        <v>10</v>
      </c>
      <c r="W25" s="40">
        <f>J25+L25+N25+P25+R25+T25+V25</f>
        <v>80</v>
      </c>
      <c r="X25" s="96">
        <f>SUM(W25:W27)/2</f>
        <v>75</v>
      </c>
      <c r="Y25" s="147">
        <v>0</v>
      </c>
      <c r="Z25" s="159">
        <f>IF(X25&lt;=50,'Mapa de Riesgos'!M25:M27,IF(X25&lt;=75,'Mapa de Riesgos'!M25:M27-1,IF(X25&lt;=100,'Mapa de Riesgos'!M25:M27-2,'Mapa de Riesgos'!M25:M27)))</f>
        <v>3</v>
      </c>
      <c r="AA25" s="159">
        <f>IF(Y25&lt;=50,'Mapa de Riesgos'!O25:O27,IF(Y25&lt;=75,'Mapa de Riesgos'!O25:O27-1,IF(Y25&lt;=100,'Mapa de Riesgos'!O25:O27-2,'Mapa de Riesgos'!O25:O27)))</f>
        <v>3</v>
      </c>
      <c r="AB25" s="159" t="str">
        <f>'Mapa de Riesgos'!X25</f>
        <v>ALTA</v>
      </c>
      <c r="AC25" s="174" t="str">
        <f t="shared" ref="AC25" si="12">IF(AB25="BAJA","No requiere",IF(AB25="MODERADA","Si el proceso lo requiere",IF(AB25="ALTA","Debe formularse",IF(AB25="EXTREMA","Debe formularse",""))))</f>
        <v>Debe formularse</v>
      </c>
      <c r="AD25" s="153" t="str">
        <f>'Mapa de Riesgos'!Y25</f>
        <v>REDUCIR, EVITAR, COMPARTIR O TRANSFERIR EL RIESGO</v>
      </c>
      <c r="AE25" s="154"/>
      <c r="AF25" s="147" t="s">
        <v>147</v>
      </c>
      <c r="AG25" s="90" t="s">
        <v>157</v>
      </c>
      <c r="AH25" s="174" t="str">
        <f>'Mapa de Riesgos'!AC25</f>
        <v>Porcentaje de intentos de ataques de seguridad digital o robo de información</v>
      </c>
      <c r="AI25" s="42" t="str">
        <f>'Mapa de Riesgos'!AB25</f>
        <v>Oficina de Gestiòn Documental</v>
      </c>
    </row>
    <row r="26" spans="1:35" ht="43.5" customHeight="1" x14ac:dyDescent="0.25">
      <c r="A26" s="181"/>
      <c r="B26" s="174"/>
      <c r="C26" s="174"/>
      <c r="D26" s="174"/>
      <c r="E26" s="174"/>
      <c r="F26" s="90" t="str">
        <f>'Mapa de Riesgos'!S26</f>
        <v>Asignacion de usuario y contraseña institucional de equipo de computo</v>
      </c>
      <c r="G26" s="151" t="s">
        <v>163</v>
      </c>
      <c r="H26" s="147" t="s">
        <v>139</v>
      </c>
      <c r="I26" s="147" t="s">
        <v>140</v>
      </c>
      <c r="J26" s="96">
        <f t="shared" si="0"/>
        <v>15</v>
      </c>
      <c r="K26" s="147" t="s">
        <v>141</v>
      </c>
      <c r="L26" s="96">
        <f t="shared" si="1"/>
        <v>15</v>
      </c>
      <c r="M26" s="147" t="s">
        <v>162</v>
      </c>
      <c r="N26" s="96">
        <f t="shared" si="2"/>
        <v>0</v>
      </c>
      <c r="O26" s="147" t="s">
        <v>143</v>
      </c>
      <c r="P26" s="96">
        <f t="shared" si="3"/>
        <v>15</v>
      </c>
      <c r="Q26" s="147" t="s">
        <v>144</v>
      </c>
      <c r="R26" s="96">
        <f t="shared" si="4"/>
        <v>15</v>
      </c>
      <c r="S26" s="150" t="s">
        <v>155</v>
      </c>
      <c r="T26" s="96">
        <f t="shared" si="5"/>
        <v>0</v>
      </c>
      <c r="U26" s="147" t="s">
        <v>146</v>
      </c>
      <c r="V26" s="96">
        <f t="shared" si="6"/>
        <v>10</v>
      </c>
      <c r="W26" s="96">
        <f>J26+L26+N26+P26+R26+T26+V26</f>
        <v>70</v>
      </c>
      <c r="X26" s="97"/>
      <c r="Y26" s="148"/>
      <c r="Z26" s="159"/>
      <c r="AA26" s="159"/>
      <c r="AB26" s="159"/>
      <c r="AC26" s="174"/>
      <c r="AD26" s="155"/>
      <c r="AE26" s="156"/>
      <c r="AF26" s="148"/>
      <c r="AG26" s="92"/>
      <c r="AH26" s="174"/>
      <c r="AI26" s="90" t="str">
        <f>'Mapa de Riesgos'!AB26</f>
        <v>Oficina de Gestiòn de las TICs</v>
      </c>
    </row>
    <row r="27" spans="1:35" ht="48" customHeight="1" x14ac:dyDescent="0.25">
      <c r="A27" s="181"/>
      <c r="B27" s="174"/>
      <c r="C27" s="174"/>
      <c r="D27" s="174"/>
      <c r="E27" s="174"/>
      <c r="F27" s="91"/>
      <c r="G27" s="152"/>
      <c r="H27" s="149"/>
      <c r="I27" s="149"/>
      <c r="J27" s="98"/>
      <c r="K27" s="149"/>
      <c r="L27" s="98"/>
      <c r="M27" s="149"/>
      <c r="N27" s="98"/>
      <c r="O27" s="149"/>
      <c r="P27" s="98"/>
      <c r="Q27" s="149"/>
      <c r="R27" s="98"/>
      <c r="S27" s="152"/>
      <c r="T27" s="98"/>
      <c r="U27" s="149"/>
      <c r="V27" s="98"/>
      <c r="W27" s="98"/>
      <c r="X27" s="98"/>
      <c r="Y27" s="149"/>
      <c r="Z27" s="159"/>
      <c r="AA27" s="159"/>
      <c r="AB27" s="159"/>
      <c r="AC27" s="174"/>
      <c r="AD27" s="157"/>
      <c r="AE27" s="158"/>
      <c r="AF27" s="149"/>
      <c r="AG27" s="91"/>
      <c r="AH27" s="174"/>
      <c r="AI27" s="91"/>
    </row>
    <row r="28" spans="1:35" ht="72" customHeight="1" x14ac:dyDescent="0.25">
      <c r="A28" s="181">
        <f>'Mapa de Riesgos'!A28</f>
        <v>6</v>
      </c>
      <c r="B28" s="174" t="str">
        <f>'Mapa de Riesgos'!H28</f>
        <v xml:space="preserve"> Corrupción</v>
      </c>
      <c r="C28" s="174" t="str">
        <f>'Mapa de Riesgos'!I28</f>
        <v xml:space="preserve">1. Desconocimiento de los deberes como servidor publico. 2. Desconocimiento de valores 3. Presiones sociales </v>
      </c>
      <c r="D28" s="174" t="str">
        <f>'Mapa de Riesgos'!J28</f>
        <v>Trafico de influencias  (amiguismo, persona influyente, clientelismo)</v>
      </c>
      <c r="E28" s="174" t="str">
        <f>'Mapa de Riesgos'!K28</f>
        <v>1. Perdida de la imagen institucional. 2. Ineficiencia administrativa. 3. Sanciones disciplinarias y fiscales a los funcioanrios. 4. Mal ambiente por clima laboral</v>
      </c>
      <c r="F28" s="28" t="str">
        <f>'Mapa de Riesgos'!S28</f>
        <v>Despliegue, conocimiento y apropiación del codigo de Integridad</v>
      </c>
      <c r="G28" s="21" t="s">
        <v>164</v>
      </c>
      <c r="H28" s="20" t="s">
        <v>139</v>
      </c>
      <c r="I28" s="20" t="s">
        <v>140</v>
      </c>
      <c r="J28" s="27">
        <f t="shared" si="0"/>
        <v>15</v>
      </c>
      <c r="K28" s="20" t="s">
        <v>141</v>
      </c>
      <c r="L28" s="27">
        <f t="shared" si="1"/>
        <v>15</v>
      </c>
      <c r="M28" s="20" t="s">
        <v>142</v>
      </c>
      <c r="N28" s="27">
        <f t="shared" si="2"/>
        <v>15</v>
      </c>
      <c r="O28" s="20" t="s">
        <v>143</v>
      </c>
      <c r="P28" s="27">
        <f t="shared" si="3"/>
        <v>15</v>
      </c>
      <c r="Q28" s="20" t="s">
        <v>144</v>
      </c>
      <c r="R28" s="27">
        <f t="shared" si="4"/>
        <v>15</v>
      </c>
      <c r="S28" s="21" t="s">
        <v>155</v>
      </c>
      <c r="T28" s="27">
        <f t="shared" si="5"/>
        <v>0</v>
      </c>
      <c r="U28" s="20" t="s">
        <v>146</v>
      </c>
      <c r="V28" s="27">
        <f t="shared" si="6"/>
        <v>10</v>
      </c>
      <c r="W28" s="27">
        <f t="shared" si="7"/>
        <v>85</v>
      </c>
      <c r="X28" s="96">
        <f>SUM(W28:W30)/2</f>
        <v>85</v>
      </c>
      <c r="Y28" s="147">
        <v>0</v>
      </c>
      <c r="Z28" s="159">
        <f>IF(X28&lt;=50,'Mapa de Riesgos'!M28:M30,IF(X28&lt;=75,'Mapa de Riesgos'!M28:M30-1,IF(X28&lt;=100,'Mapa de Riesgos'!M28:M30-2,'Mapa de Riesgos'!M28:M30)))</f>
        <v>2</v>
      </c>
      <c r="AA28" s="159">
        <f>IF(Y28&lt;=50,'Mapa de Riesgos'!O28:O30,IF(Y28&lt;=75,'Mapa de Riesgos'!O28:O30-1,IF(Y28&lt;=100,'Mapa de Riesgos'!O28:O30-2,'Mapa de Riesgos'!O28:O30)))</f>
        <v>3</v>
      </c>
      <c r="AB28" s="159" t="str">
        <f>'Mapa de Riesgos'!X28</f>
        <v>MODERADA</v>
      </c>
      <c r="AC28" s="174" t="str">
        <f t="shared" ref="AC28" si="13">IF(AB28="BAJA","No requiere",IF(AB28="MODERADA","Si el proceso lo requiere",IF(AB28="ALTA","Debe formularse",IF(AB28="EXTREMA","Debe formularse",""))))</f>
        <v>Si el proceso lo requiere</v>
      </c>
      <c r="AD28" s="153" t="str">
        <f>'Mapa de Riesgos'!Y28</f>
        <v>ASUMIR, REDUCIR EL RIESGO</v>
      </c>
      <c r="AE28" s="154"/>
      <c r="AF28" s="19" t="s">
        <v>165</v>
      </c>
      <c r="AG28" s="28" t="str">
        <f>'Mapa de Riesgos'!AA28</f>
        <v>Desde el 1 de enero de 2021</v>
      </c>
      <c r="AH28" s="174" t="str">
        <f>'Mapa de Riesgos'!AC28</f>
        <v>Numero de denuncias  por hechos de corrupccion (traficos de influencia)</v>
      </c>
      <c r="AI28" s="174" t="str">
        <f>'Mapa de Riesgos'!AB28</f>
        <v>Oficina de Talento Humano / Bienestar Social</v>
      </c>
    </row>
    <row r="29" spans="1:35" ht="40.5" customHeight="1" x14ac:dyDescent="0.25">
      <c r="A29" s="181"/>
      <c r="B29" s="174"/>
      <c r="C29" s="174"/>
      <c r="D29" s="174"/>
      <c r="E29" s="174"/>
      <c r="F29" s="90" t="str">
        <f>'Mapa de Riesgos'!S29</f>
        <v>Socialización del Codigo Unico Disciplinario</v>
      </c>
      <c r="G29" s="150" t="s">
        <v>166</v>
      </c>
      <c r="H29" s="147" t="s">
        <v>139</v>
      </c>
      <c r="I29" s="147" t="s">
        <v>140</v>
      </c>
      <c r="J29" s="96">
        <f t="shared" si="0"/>
        <v>15</v>
      </c>
      <c r="K29" s="147" t="s">
        <v>141</v>
      </c>
      <c r="L29" s="96">
        <f t="shared" si="1"/>
        <v>15</v>
      </c>
      <c r="M29" s="147" t="s">
        <v>142</v>
      </c>
      <c r="N29" s="96">
        <f t="shared" si="2"/>
        <v>15</v>
      </c>
      <c r="O29" s="147" t="s">
        <v>143</v>
      </c>
      <c r="P29" s="96">
        <f t="shared" si="3"/>
        <v>15</v>
      </c>
      <c r="Q29" s="147" t="s">
        <v>144</v>
      </c>
      <c r="R29" s="96">
        <f t="shared" si="4"/>
        <v>15</v>
      </c>
      <c r="S29" s="150" t="s">
        <v>155</v>
      </c>
      <c r="T29" s="96">
        <f t="shared" si="5"/>
        <v>0</v>
      </c>
      <c r="U29" s="147" t="s">
        <v>146</v>
      </c>
      <c r="V29" s="96">
        <f t="shared" si="6"/>
        <v>10</v>
      </c>
      <c r="W29" s="96">
        <f t="shared" si="7"/>
        <v>85</v>
      </c>
      <c r="X29" s="97"/>
      <c r="Y29" s="148"/>
      <c r="Z29" s="159"/>
      <c r="AA29" s="159"/>
      <c r="AB29" s="159"/>
      <c r="AC29" s="174"/>
      <c r="AD29" s="155"/>
      <c r="AE29" s="156"/>
      <c r="AF29" s="150" t="s">
        <v>167</v>
      </c>
      <c r="AG29" s="90" t="str">
        <f>'Mapa de Riesgos'!AA29</f>
        <v>Desde el 1 de enero de 2021</v>
      </c>
      <c r="AH29" s="174"/>
      <c r="AI29" s="174"/>
    </row>
    <row r="30" spans="1:35" ht="32.25" customHeight="1" x14ac:dyDescent="0.25">
      <c r="A30" s="181"/>
      <c r="B30" s="174"/>
      <c r="C30" s="174"/>
      <c r="D30" s="174"/>
      <c r="E30" s="174"/>
      <c r="F30" s="91"/>
      <c r="G30" s="152"/>
      <c r="H30" s="149"/>
      <c r="I30" s="149"/>
      <c r="J30" s="98"/>
      <c r="K30" s="149"/>
      <c r="L30" s="98"/>
      <c r="M30" s="149"/>
      <c r="N30" s="98"/>
      <c r="O30" s="149"/>
      <c r="P30" s="98"/>
      <c r="Q30" s="149"/>
      <c r="R30" s="98"/>
      <c r="S30" s="152"/>
      <c r="T30" s="98"/>
      <c r="U30" s="149"/>
      <c r="V30" s="98"/>
      <c r="W30" s="98"/>
      <c r="X30" s="98"/>
      <c r="Y30" s="149"/>
      <c r="Z30" s="159"/>
      <c r="AA30" s="159"/>
      <c r="AB30" s="159"/>
      <c r="AC30" s="174"/>
      <c r="AD30" s="157"/>
      <c r="AE30" s="158"/>
      <c r="AF30" s="152"/>
      <c r="AG30" s="91"/>
      <c r="AH30" s="174"/>
      <c r="AI30" s="174"/>
    </row>
    <row r="31" spans="1:35" ht="62.25" customHeight="1" x14ac:dyDescent="0.25">
      <c r="A31" s="181">
        <f>'Mapa de Riesgos'!A31</f>
        <v>7</v>
      </c>
      <c r="B31" s="174" t="str">
        <f>'Mapa de Riesgos'!H31</f>
        <v xml:space="preserve"> Corrupción</v>
      </c>
      <c r="C31" s="180" t="str">
        <f>'Mapa de Riesgos'!I31</f>
        <v xml:space="preserve">1. Desconocimiento de los deberes como servidor publico. 2. Desconocimiento de valores 3. Presiones sociales </v>
      </c>
      <c r="D31" s="174" t="str">
        <f>'Mapa de Riesgos'!J31</f>
        <v>Soborno (cohecho - recibir dadivas)</v>
      </c>
      <c r="E31" s="174" t="str">
        <f>'Mapa de Riesgos'!K31</f>
        <v>1. Perdida de la imagen institucional. 2. Ineficiencia administrativa. 3. Sanciones disciplinarias y fiscales a los funcioanrios. 4. Mal ambiente por clima laboral</v>
      </c>
      <c r="F31" s="28" t="str">
        <f>'Mapa de Riesgos'!S31</f>
        <v>Despliegue, conocimiento y apropiación del codigo de Integridad</v>
      </c>
      <c r="G31" s="21" t="s">
        <v>164</v>
      </c>
      <c r="H31" s="20" t="s">
        <v>139</v>
      </c>
      <c r="I31" s="20" t="s">
        <v>140</v>
      </c>
      <c r="J31" s="27">
        <f t="shared" ref="J31:J32" si="14">IF(I31="Asignado ",15,0)</f>
        <v>15</v>
      </c>
      <c r="K31" s="20" t="s">
        <v>141</v>
      </c>
      <c r="L31" s="27">
        <f t="shared" ref="L31:L32" si="15">IF(K31="Adecuado",15,0)</f>
        <v>15</v>
      </c>
      <c r="M31" s="20" t="s">
        <v>142</v>
      </c>
      <c r="N31" s="27">
        <f t="shared" ref="N31:N32" si="16">IF(M31="Oportuna",15,0)</f>
        <v>15</v>
      </c>
      <c r="O31" s="20" t="s">
        <v>143</v>
      </c>
      <c r="P31" s="27">
        <f t="shared" ref="P31:P32" si="17">+IF(O31="Prevenir",15,IF(O31="Detectar",10,0))</f>
        <v>15</v>
      </c>
      <c r="Q31" s="20" t="s">
        <v>144</v>
      </c>
      <c r="R31" s="27">
        <f t="shared" ref="R31:R32" si="18">IF(Q31="Confiable",15,0)</f>
        <v>15</v>
      </c>
      <c r="S31" s="21" t="s">
        <v>155</v>
      </c>
      <c r="T31" s="27">
        <f t="shared" ref="T31:T32" si="19">IF(S31="Se investigan y resuelven oportunamente",15,0)</f>
        <v>0</v>
      </c>
      <c r="U31" s="20" t="s">
        <v>146</v>
      </c>
      <c r="V31" s="27">
        <f t="shared" ref="V31:V32" si="20">+IF(U31="Completa",10,IF(U31="Incompleta",5,0))</f>
        <v>10</v>
      </c>
      <c r="W31" s="27">
        <f t="shared" si="7"/>
        <v>85</v>
      </c>
      <c r="X31" s="96">
        <f>SUM(W31:W33)/2</f>
        <v>85</v>
      </c>
      <c r="Y31" s="147">
        <v>0</v>
      </c>
      <c r="Z31" s="159">
        <f>IF(X31&lt;=50,'Mapa de Riesgos'!M31:M33,IF(X31&lt;=75,'Mapa de Riesgos'!M31:M33-1,IF(X31&lt;=100,'Mapa de Riesgos'!M31:M33-2,'Mapa de Riesgos'!M31:M33)))</f>
        <v>2</v>
      </c>
      <c r="AA31" s="159">
        <f>IF(Y31&lt;=50,'Mapa de Riesgos'!O31:O33,IF(Y31&lt;=75,'Mapa de Riesgos'!O31:O33-1,IF(Y31&lt;=100,'Mapa de Riesgos'!O31:O33-2,'Mapa de Riesgos'!O31:O33)))</f>
        <v>4</v>
      </c>
      <c r="AB31" s="159" t="str">
        <f>'Mapa de Riesgos'!X31</f>
        <v>ALTA</v>
      </c>
      <c r="AC31" s="174" t="str">
        <f t="shared" ref="AC31" si="21">IF(AB31="BAJA","No requiere",IF(AB31="MODERADA","Si el proceso lo requiere",IF(AB31="ALTA","Debe formularse",IF(AB31="EXTREMA","Debe formularse",""))))</f>
        <v>Debe formularse</v>
      </c>
      <c r="AD31" s="153" t="str">
        <f>'Mapa de Riesgos'!Y31</f>
        <v>REDUCIR, EVITAR, COMPARTIR O TRANSFERIR EL RIESGO</v>
      </c>
      <c r="AE31" s="154"/>
      <c r="AF31" s="19" t="s">
        <v>165</v>
      </c>
      <c r="AG31" s="28" t="s">
        <v>160</v>
      </c>
      <c r="AH31" s="28" t="str">
        <f>'Mapa de Riesgos'!Z31</f>
        <v>Fortalecimiento de la Politica de Integridad</v>
      </c>
      <c r="AI31" s="90" t="str">
        <f>'Mapa de Riesgos'!AB31</f>
        <v>Oficina de Talento Humano / Bienestar Social</v>
      </c>
    </row>
    <row r="32" spans="1:35" ht="31.5" customHeight="1" x14ac:dyDescent="0.25">
      <c r="A32" s="181"/>
      <c r="B32" s="174"/>
      <c r="C32" s="180"/>
      <c r="D32" s="174"/>
      <c r="E32" s="174"/>
      <c r="F32" s="90" t="str">
        <f>'Mapa de Riesgos'!S32</f>
        <v>Socialización del Codigo Unico Disciplinario</v>
      </c>
      <c r="G32" s="150" t="s">
        <v>166</v>
      </c>
      <c r="H32" s="147" t="s">
        <v>139</v>
      </c>
      <c r="I32" s="147" t="s">
        <v>140</v>
      </c>
      <c r="J32" s="96">
        <f t="shared" si="14"/>
        <v>15</v>
      </c>
      <c r="K32" s="147" t="s">
        <v>141</v>
      </c>
      <c r="L32" s="96">
        <f t="shared" si="15"/>
        <v>15</v>
      </c>
      <c r="M32" s="147" t="s">
        <v>142</v>
      </c>
      <c r="N32" s="96">
        <f t="shared" si="16"/>
        <v>15</v>
      </c>
      <c r="O32" s="147" t="s">
        <v>143</v>
      </c>
      <c r="P32" s="96">
        <f t="shared" si="17"/>
        <v>15</v>
      </c>
      <c r="Q32" s="147" t="s">
        <v>144</v>
      </c>
      <c r="R32" s="96">
        <f t="shared" si="18"/>
        <v>15</v>
      </c>
      <c r="S32" s="150" t="s">
        <v>155</v>
      </c>
      <c r="T32" s="96">
        <f t="shared" si="19"/>
        <v>0</v>
      </c>
      <c r="U32" s="147" t="s">
        <v>146</v>
      </c>
      <c r="V32" s="96">
        <f t="shared" si="20"/>
        <v>10</v>
      </c>
      <c r="W32" s="96">
        <f t="shared" si="7"/>
        <v>85</v>
      </c>
      <c r="X32" s="97"/>
      <c r="Y32" s="148"/>
      <c r="Z32" s="159"/>
      <c r="AA32" s="159"/>
      <c r="AB32" s="159"/>
      <c r="AC32" s="174"/>
      <c r="AD32" s="155"/>
      <c r="AE32" s="156"/>
      <c r="AF32" s="150" t="s">
        <v>167</v>
      </c>
      <c r="AG32" s="90" t="s">
        <v>157</v>
      </c>
      <c r="AH32" s="90" t="str">
        <f>'Mapa de Riesgos'!Z32</f>
        <v>Realizar ciclo de capacitaciones del Codigo Unico Disciplinario</v>
      </c>
      <c r="AI32" s="92"/>
    </row>
    <row r="33" spans="1:35" ht="36.75" customHeight="1" x14ac:dyDescent="0.25">
      <c r="A33" s="181"/>
      <c r="B33" s="174"/>
      <c r="C33" s="180"/>
      <c r="D33" s="174"/>
      <c r="E33" s="174"/>
      <c r="F33" s="91"/>
      <c r="G33" s="152"/>
      <c r="H33" s="149"/>
      <c r="I33" s="149"/>
      <c r="J33" s="98"/>
      <c r="K33" s="149"/>
      <c r="L33" s="98"/>
      <c r="M33" s="149"/>
      <c r="N33" s="98"/>
      <c r="O33" s="149"/>
      <c r="P33" s="98"/>
      <c r="Q33" s="149"/>
      <c r="R33" s="98"/>
      <c r="S33" s="152"/>
      <c r="T33" s="98"/>
      <c r="U33" s="149"/>
      <c r="V33" s="98"/>
      <c r="W33" s="98"/>
      <c r="X33" s="98"/>
      <c r="Y33" s="149"/>
      <c r="Z33" s="159"/>
      <c r="AA33" s="159"/>
      <c r="AB33" s="159"/>
      <c r="AC33" s="174"/>
      <c r="AD33" s="157"/>
      <c r="AE33" s="158"/>
      <c r="AF33" s="152"/>
      <c r="AG33" s="91"/>
      <c r="AH33" s="91"/>
      <c r="AI33" s="91"/>
    </row>
  </sheetData>
  <mergeCells count="259">
    <mergeCell ref="V29:V30"/>
    <mergeCell ref="P22:P24"/>
    <mergeCell ref="Q22:Q24"/>
    <mergeCell ref="R22:R24"/>
    <mergeCell ref="S22:S24"/>
    <mergeCell ref="T22:T24"/>
    <mergeCell ref="U22:U24"/>
    <mergeCell ref="Y22:Y24"/>
    <mergeCell ref="Z22:Z24"/>
    <mergeCell ref="P26:P27"/>
    <mergeCell ref="W29:W30"/>
    <mergeCell ref="AH32:AH33"/>
    <mergeCell ref="AG22:AG24"/>
    <mergeCell ref="Q32:Q33"/>
    <mergeCell ref="R32:R33"/>
    <mergeCell ref="S32:S33"/>
    <mergeCell ref="T32:T33"/>
    <mergeCell ref="U32:U33"/>
    <mergeCell ref="V32:V33"/>
    <mergeCell ref="R26:R27"/>
    <mergeCell ref="S26:S27"/>
    <mergeCell ref="T26:T27"/>
    <mergeCell ref="V26:V27"/>
    <mergeCell ref="U26:U27"/>
    <mergeCell ref="W26:W27"/>
    <mergeCell ref="AC31:AC33"/>
    <mergeCell ref="Y28:Y30"/>
    <mergeCell ref="Q26:Q27"/>
    <mergeCell ref="W32:W33"/>
    <mergeCell ref="AD31:AE33"/>
    <mergeCell ref="AF32:AF33"/>
    <mergeCell ref="AG32:AG33"/>
    <mergeCell ref="S29:S30"/>
    <mergeCell ref="T29:T30"/>
    <mergeCell ref="U29:U30"/>
    <mergeCell ref="H32:H33"/>
    <mergeCell ref="I32:I33"/>
    <mergeCell ref="J32:J33"/>
    <mergeCell ref="K32:K33"/>
    <mergeCell ref="L32:L33"/>
    <mergeCell ref="M32:M33"/>
    <mergeCell ref="N32:N33"/>
    <mergeCell ref="O32:O33"/>
    <mergeCell ref="P32:P33"/>
    <mergeCell ref="AF29:AF30"/>
    <mergeCell ref="AG29:AG30"/>
    <mergeCell ref="AF22:AF24"/>
    <mergeCell ref="AF10:AF12"/>
    <mergeCell ref="AG10:AG12"/>
    <mergeCell ref="X31:X33"/>
    <mergeCell ref="AA31:AA33"/>
    <mergeCell ref="AB31:AB33"/>
    <mergeCell ref="AD25:AE27"/>
    <mergeCell ref="AC25:AC27"/>
    <mergeCell ref="AD19:AE21"/>
    <mergeCell ref="AD22:AE24"/>
    <mergeCell ref="AC16:AC18"/>
    <mergeCell ref="Z31:Z33"/>
    <mergeCell ref="AB25:AB27"/>
    <mergeCell ref="Y31:Y33"/>
    <mergeCell ref="AF16:AF17"/>
    <mergeCell ref="AG16:AG17"/>
    <mergeCell ref="Z28:Z30"/>
    <mergeCell ref="AA28:AA30"/>
    <mergeCell ref="AB28:AB30"/>
    <mergeCell ref="AC28:AC30"/>
    <mergeCell ref="Y25:Y27"/>
    <mergeCell ref="Z25:Z27"/>
    <mergeCell ref="AA25:AA27"/>
    <mergeCell ref="AD13:AE15"/>
    <mergeCell ref="AD16:AE18"/>
    <mergeCell ref="AA22:AA24"/>
    <mergeCell ref="Y13:Y15"/>
    <mergeCell ref="AA16:AA18"/>
    <mergeCell ref="AB16:AB18"/>
    <mergeCell ref="AC19:AC21"/>
    <mergeCell ref="U16:U17"/>
    <mergeCell ref="V16:V17"/>
    <mergeCell ref="AC22:AC24"/>
    <mergeCell ref="Y19:Y21"/>
    <mergeCell ref="Z19:Z21"/>
    <mergeCell ref="AA19:AA21"/>
    <mergeCell ref="AB19:AB21"/>
    <mergeCell ref="X13:X15"/>
    <mergeCell ref="X16:X18"/>
    <mergeCell ref="X19:X21"/>
    <mergeCell ref="W16:W17"/>
    <mergeCell ref="X22:X24"/>
    <mergeCell ref="I11:V11"/>
    <mergeCell ref="W10:W12"/>
    <mergeCell ref="F10:V10"/>
    <mergeCell ref="A1:C4"/>
    <mergeCell ref="D3:AG4"/>
    <mergeCell ref="H8:AI8"/>
    <mergeCell ref="S12:T12"/>
    <mergeCell ref="U12:V12"/>
    <mergeCell ref="M12:N12"/>
    <mergeCell ref="O12:P12"/>
    <mergeCell ref="Q12:R12"/>
    <mergeCell ref="I12:J12"/>
    <mergeCell ref="AI10:AI12"/>
    <mergeCell ref="X10:X12"/>
    <mergeCell ref="Y10:Y12"/>
    <mergeCell ref="AA10:AA12"/>
    <mergeCell ref="AB10:AB12"/>
    <mergeCell ref="AC10:AC12"/>
    <mergeCell ref="AD10:AE12"/>
    <mergeCell ref="AH10:AH12"/>
    <mergeCell ref="Z10:Z12"/>
    <mergeCell ref="A8:B8"/>
    <mergeCell ref="E8:F8"/>
    <mergeCell ref="A10:A12"/>
    <mergeCell ref="A28:A30"/>
    <mergeCell ref="A31:A33"/>
    <mergeCell ref="B13:B15"/>
    <mergeCell ref="B16:B18"/>
    <mergeCell ref="B19:B21"/>
    <mergeCell ref="B22:B24"/>
    <mergeCell ref="B25:B27"/>
    <mergeCell ref="B28:B30"/>
    <mergeCell ref="B31:B33"/>
    <mergeCell ref="A13:A15"/>
    <mergeCell ref="A16:A18"/>
    <mergeCell ref="A19:A21"/>
    <mergeCell ref="A22:A24"/>
    <mergeCell ref="A25:A27"/>
    <mergeCell ref="C28:C30"/>
    <mergeCell ref="C31:C33"/>
    <mergeCell ref="D13:D15"/>
    <mergeCell ref="D16:D18"/>
    <mergeCell ref="D19:D21"/>
    <mergeCell ref="D22:D24"/>
    <mergeCell ref="D25:D27"/>
    <mergeCell ref="D28:D30"/>
    <mergeCell ref="D31:D33"/>
    <mergeCell ref="C13:C15"/>
    <mergeCell ref="C16:C18"/>
    <mergeCell ref="C19:C21"/>
    <mergeCell ref="C22:C24"/>
    <mergeCell ref="C25:C27"/>
    <mergeCell ref="I29:I30"/>
    <mergeCell ref="M22:M24"/>
    <mergeCell ref="N22:N24"/>
    <mergeCell ref="O22:O24"/>
    <mergeCell ref="G32:G33"/>
    <mergeCell ref="L19:L21"/>
    <mergeCell ref="M19:M21"/>
    <mergeCell ref="L26:L27"/>
    <mergeCell ref="M26:M27"/>
    <mergeCell ref="N26:N27"/>
    <mergeCell ref="O26:O27"/>
    <mergeCell ref="J29:J30"/>
    <mergeCell ref="K29:K30"/>
    <mergeCell ref="N19:N21"/>
    <mergeCell ref="O19:O21"/>
    <mergeCell ref="J22:J24"/>
    <mergeCell ref="K22:K24"/>
    <mergeCell ref="L22:L24"/>
    <mergeCell ref="I19:I21"/>
    <mergeCell ref="J19:J21"/>
    <mergeCell ref="K19:K21"/>
    <mergeCell ref="I26:I27"/>
    <mergeCell ref="J26:J27"/>
    <mergeCell ref="K26:K27"/>
    <mergeCell ref="H19:H21"/>
    <mergeCell ref="K16:K17"/>
    <mergeCell ref="G19:G21"/>
    <mergeCell ref="G22:G24"/>
    <mergeCell ref="H22:H24"/>
    <mergeCell ref="I22:I24"/>
    <mergeCell ref="AI31:AI33"/>
    <mergeCell ref="K12:L12"/>
    <mergeCell ref="AH22:AH24"/>
    <mergeCell ref="AI22:AI24"/>
    <mergeCell ref="AH25:AH27"/>
    <mergeCell ref="AH28:AH30"/>
    <mergeCell ref="AI28:AI30"/>
    <mergeCell ref="AH13:AH15"/>
    <mergeCell ref="AH16:AH18"/>
    <mergeCell ref="AI16:AI18"/>
    <mergeCell ref="AH19:AH21"/>
    <mergeCell ref="AI19:AI21"/>
    <mergeCell ref="AF25:AF27"/>
    <mergeCell ref="AG25:AG27"/>
    <mergeCell ref="Z13:Z15"/>
    <mergeCell ref="AA13:AA15"/>
    <mergeCell ref="AB13:AB15"/>
    <mergeCell ref="AC13:AC15"/>
    <mergeCell ref="B10:E11"/>
    <mergeCell ref="F11:F12"/>
    <mergeCell ref="G11:G12"/>
    <mergeCell ref="H11:H12"/>
    <mergeCell ref="F29:F30"/>
    <mergeCell ref="G29:G30"/>
    <mergeCell ref="H29:H30"/>
    <mergeCell ref="F32:F33"/>
    <mergeCell ref="I16:I17"/>
    <mergeCell ref="E28:E30"/>
    <mergeCell ref="E31:E33"/>
    <mergeCell ref="F22:F24"/>
    <mergeCell ref="F19:F21"/>
    <mergeCell ref="F26:F27"/>
    <mergeCell ref="G26:G27"/>
    <mergeCell ref="H26:H27"/>
    <mergeCell ref="F16:F17"/>
    <mergeCell ref="G16:G17"/>
    <mergeCell ref="H16:H17"/>
    <mergeCell ref="E13:E15"/>
    <mergeCell ref="E16:E18"/>
    <mergeCell ref="E19:E21"/>
    <mergeCell ref="E22:E24"/>
    <mergeCell ref="E25:E27"/>
    <mergeCell ref="J16:J17"/>
    <mergeCell ref="M16:M17"/>
    <mergeCell ref="N16:N17"/>
    <mergeCell ref="O16:O17"/>
    <mergeCell ref="P16:P17"/>
    <mergeCell ref="Q16:Q17"/>
    <mergeCell ref="R16:R17"/>
    <mergeCell ref="Y16:Y18"/>
    <mergeCell ref="Z16:Z18"/>
    <mergeCell ref="S16:S17"/>
    <mergeCell ref="T16:T17"/>
    <mergeCell ref="L16:L17"/>
    <mergeCell ref="D1:AG2"/>
    <mergeCell ref="L5:V5"/>
    <mergeCell ref="A5:K5"/>
    <mergeCell ref="W5:AI5"/>
    <mergeCell ref="A6:K6"/>
    <mergeCell ref="L6:V6"/>
    <mergeCell ref="W6:AI6"/>
    <mergeCell ref="AH1:AI1"/>
    <mergeCell ref="AH2:AI2"/>
    <mergeCell ref="AH3:AI3"/>
    <mergeCell ref="AH4:AI4"/>
    <mergeCell ref="P19:P21"/>
    <mergeCell ref="Q19:Q21"/>
    <mergeCell ref="R19:R21"/>
    <mergeCell ref="S19:S21"/>
    <mergeCell ref="T19:T21"/>
    <mergeCell ref="AI26:AI27"/>
    <mergeCell ref="L29:L30"/>
    <mergeCell ref="M29:M30"/>
    <mergeCell ref="N29:N30"/>
    <mergeCell ref="O29:O30"/>
    <mergeCell ref="P29:P30"/>
    <mergeCell ref="Q29:Q30"/>
    <mergeCell ref="R29:R30"/>
    <mergeCell ref="AD28:AE30"/>
    <mergeCell ref="X28:X30"/>
    <mergeCell ref="AB22:AB24"/>
    <mergeCell ref="U19:U21"/>
    <mergeCell ref="V19:V21"/>
    <mergeCell ref="W19:W21"/>
    <mergeCell ref="AF19:AF21"/>
    <mergeCell ref="AG19:AG21"/>
    <mergeCell ref="V22:V24"/>
    <mergeCell ref="W22:W24"/>
    <mergeCell ref="X25:X27"/>
  </mergeCells>
  <pageMargins left="0.7" right="0.7" top="0.75" bottom="0.75" header="0.3" footer="0.3"/>
  <pageSetup scale="12" orientation="portrait"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100-000000000000}">
          <x14:formula1>
            <xm:f>Metodologia!$E$4:$E$5</xm:f>
          </x14:formula1>
          <xm:sqref>H18:H19 H22 H25:H26 H13:H16 H28:H29 H31:H32</xm:sqref>
        </x14:dataValidation>
        <x14:dataValidation type="list" allowBlank="1" showInputMessage="1" showErrorMessage="1" xr:uid="{00000000-0002-0000-0100-000001000000}">
          <x14:formula1>
            <xm:f>Metodologia!$E$9:$E$10</xm:f>
          </x14:formula1>
          <xm:sqref>I22 I18:I19 I13:I16 I25:I26 I28:I29 I31:I32</xm:sqref>
        </x14:dataValidation>
        <x14:dataValidation type="list" allowBlank="1" showInputMessage="1" showErrorMessage="1" xr:uid="{00000000-0002-0000-0100-000002000000}">
          <x14:formula1>
            <xm:f>Metodologia!$E$12:$E$13</xm:f>
          </x14:formula1>
          <xm:sqref>K22 K18:K19 K13:K16 K25:K26 K28:K29 K31:K32</xm:sqref>
        </x14:dataValidation>
        <x14:dataValidation type="list" allowBlank="1" showInputMessage="1" showErrorMessage="1" xr:uid="{00000000-0002-0000-0100-000003000000}">
          <x14:formula1>
            <xm:f>Metodologia!$E$15:$E$16</xm:f>
          </x14:formula1>
          <xm:sqref>M22 M18:M19 M13:M16 M25:M26 M28:M29 M31:M32</xm:sqref>
        </x14:dataValidation>
        <x14:dataValidation type="list" allowBlank="1" showInputMessage="1" showErrorMessage="1" xr:uid="{00000000-0002-0000-0100-000004000000}">
          <x14:formula1>
            <xm:f>Metodologia!$E$18:$E$20</xm:f>
          </x14:formula1>
          <xm:sqref>O22 O18:O19 O13:O16 O25:O26 O28:O29 O31:O32</xm:sqref>
        </x14:dataValidation>
        <x14:dataValidation type="list" allowBlank="1" showInputMessage="1" showErrorMessage="1" xr:uid="{00000000-0002-0000-0100-000005000000}">
          <x14:formula1>
            <xm:f>Metodologia!$E$22:$E$23</xm:f>
          </x14:formula1>
          <xm:sqref>Q22 Q18:Q19 Q13:Q16 Q25:Q26 Q28:Q29 Q31:Q32</xm:sqref>
        </x14:dataValidation>
        <x14:dataValidation type="list" allowBlank="1" showInputMessage="1" showErrorMessage="1" xr:uid="{00000000-0002-0000-0100-000006000000}">
          <x14:formula1>
            <xm:f>Metodologia!$E$25:$E$26</xm:f>
          </x14:formula1>
          <xm:sqref>S22 S18:S19 S13:S16 S25:S26 S28:S29 S31:S32</xm:sqref>
        </x14:dataValidation>
        <x14:dataValidation type="list" allowBlank="1" showInputMessage="1" showErrorMessage="1" xr:uid="{00000000-0002-0000-0100-000007000000}">
          <x14:formula1>
            <xm:f>Metodologia!$E$28:$E$30</xm:f>
          </x14:formula1>
          <xm:sqref>U22 U18:U19 U13:U16 U25:U26 U28:U29 U31:U32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Q36"/>
  <sheetViews>
    <sheetView topLeftCell="A4" zoomScale="85" zoomScaleNormal="85" workbookViewId="0">
      <selection activeCell="M31" sqref="M31:M36"/>
    </sheetView>
  </sheetViews>
  <sheetFormatPr baseColWidth="10" defaultColWidth="11.42578125" defaultRowHeight="15" x14ac:dyDescent="0.25"/>
  <cols>
    <col min="1" max="1" width="5.7109375" style="11" customWidth="1"/>
    <col min="2" max="2" width="18.140625" style="11" customWidth="1"/>
    <col min="3" max="3" width="42.42578125" style="11" customWidth="1"/>
    <col min="4" max="4" width="28.7109375" style="11" customWidth="1"/>
    <col min="5" max="5" width="37.7109375" style="11" customWidth="1"/>
    <col min="6" max="6" width="26.85546875" style="11" customWidth="1"/>
    <col min="7" max="7" width="25.5703125" style="11" customWidth="1"/>
    <col min="8" max="8" width="18.7109375" style="11" customWidth="1"/>
    <col min="9" max="9" width="27.5703125" style="11" customWidth="1"/>
    <col min="10" max="11" width="53.28515625" style="11" customWidth="1"/>
    <col min="12" max="12" width="33.5703125" style="11" customWidth="1"/>
    <col min="13" max="13" width="39.28515625" style="11" customWidth="1"/>
    <col min="14" max="14" width="30.85546875" style="11" customWidth="1"/>
    <col min="15" max="67" width="22.7109375" style="53" customWidth="1"/>
    <col min="68" max="68" width="27.7109375" style="53" customWidth="1"/>
    <col min="69" max="69" width="22.7109375" style="53" customWidth="1"/>
    <col min="70" max="16384" width="11.42578125" style="11"/>
  </cols>
  <sheetData>
    <row r="1" spans="1:69" x14ac:dyDescent="0.15">
      <c r="A1" s="272"/>
      <c r="B1" s="272"/>
      <c r="C1" s="272"/>
      <c r="D1" s="270" t="s">
        <v>0</v>
      </c>
      <c r="E1" s="270"/>
      <c r="F1" s="270"/>
      <c r="G1" s="270"/>
      <c r="H1" s="270"/>
      <c r="I1" s="270"/>
      <c r="J1" s="270"/>
      <c r="K1" s="270"/>
      <c r="L1" s="270"/>
      <c r="M1" s="270"/>
      <c r="N1" s="16" t="s">
        <v>1</v>
      </c>
      <c r="O1" s="50"/>
      <c r="P1" s="50"/>
      <c r="Q1" s="50"/>
      <c r="R1" s="50"/>
      <c r="S1" s="50"/>
      <c r="T1" s="50"/>
      <c r="U1" s="50"/>
      <c r="V1" s="50"/>
      <c r="W1" s="50"/>
      <c r="X1" s="50"/>
      <c r="Y1" s="50"/>
      <c r="Z1" s="50"/>
      <c r="AA1" s="50"/>
      <c r="AB1" s="50"/>
      <c r="AC1" s="50"/>
      <c r="AD1" s="50"/>
      <c r="AE1" s="50"/>
      <c r="AF1" s="50"/>
      <c r="AG1" s="50"/>
      <c r="AH1" s="50"/>
      <c r="AI1" s="50"/>
      <c r="AJ1" s="50"/>
      <c r="AK1" s="50"/>
      <c r="AL1" s="50"/>
      <c r="AM1" s="50"/>
      <c r="AN1" s="51"/>
      <c r="AO1" s="51"/>
      <c r="AP1" s="51"/>
      <c r="AQ1" s="51"/>
      <c r="AR1" s="51"/>
      <c r="AS1" s="51"/>
      <c r="AT1" s="51"/>
      <c r="AU1" s="51"/>
      <c r="AV1" s="51"/>
      <c r="AW1" s="51"/>
      <c r="AX1" s="51"/>
      <c r="AY1" s="51"/>
      <c r="AZ1" s="51"/>
      <c r="BA1" s="51"/>
      <c r="BB1" s="51"/>
      <c r="BC1" s="52"/>
      <c r="BD1" s="51"/>
      <c r="BE1" s="51"/>
      <c r="BF1" s="51"/>
      <c r="BG1" s="51"/>
      <c r="BH1" s="51"/>
      <c r="BI1" s="51"/>
      <c r="BJ1" s="51"/>
      <c r="BK1" s="51"/>
      <c r="BL1" s="51"/>
      <c r="BM1" s="51"/>
      <c r="BN1" s="51"/>
      <c r="BO1" s="51"/>
      <c r="BP1" s="51"/>
    </row>
    <row r="2" spans="1:69" x14ac:dyDescent="0.15">
      <c r="A2" s="272"/>
      <c r="B2" s="272"/>
      <c r="C2" s="272"/>
      <c r="D2" s="270"/>
      <c r="E2" s="270"/>
      <c r="F2" s="270"/>
      <c r="G2" s="270"/>
      <c r="H2" s="270"/>
      <c r="I2" s="270"/>
      <c r="J2" s="270"/>
      <c r="K2" s="270"/>
      <c r="L2" s="270"/>
      <c r="M2" s="270"/>
      <c r="N2" s="16" t="s">
        <v>2</v>
      </c>
      <c r="O2" s="51"/>
      <c r="P2" s="51"/>
      <c r="Q2" s="51"/>
      <c r="R2" s="51"/>
      <c r="S2" s="51"/>
      <c r="T2" s="51"/>
      <c r="U2" s="51"/>
      <c r="V2" s="51"/>
      <c r="W2" s="51"/>
      <c r="X2" s="51"/>
      <c r="Y2" s="51"/>
      <c r="Z2" s="51"/>
      <c r="AA2" s="51"/>
      <c r="AB2" s="51"/>
      <c r="AC2" s="51"/>
      <c r="AD2" s="51"/>
      <c r="AE2" s="51"/>
      <c r="AF2" s="51"/>
      <c r="AG2" s="51"/>
      <c r="AH2" s="51"/>
      <c r="AI2" s="51"/>
      <c r="AJ2" s="54"/>
      <c r="AK2" s="51"/>
      <c r="AL2" s="51"/>
      <c r="AM2" s="51"/>
      <c r="AN2" s="51"/>
      <c r="AO2" s="51"/>
      <c r="AP2" s="51"/>
      <c r="AQ2" s="51"/>
      <c r="AR2" s="51"/>
      <c r="AS2" s="51"/>
      <c r="AT2" s="51"/>
      <c r="AU2" s="51"/>
      <c r="AV2" s="51"/>
      <c r="AW2" s="51"/>
      <c r="AX2" s="51"/>
      <c r="AY2" s="51"/>
      <c r="AZ2" s="51"/>
      <c r="BA2" s="51"/>
      <c r="BB2" s="51"/>
      <c r="BC2" s="52"/>
      <c r="BD2" s="51"/>
      <c r="BE2" s="51"/>
      <c r="BF2" s="51"/>
      <c r="BG2" s="51"/>
      <c r="BH2" s="51"/>
      <c r="BI2" s="51"/>
      <c r="BJ2" s="51"/>
      <c r="BK2" s="51"/>
      <c r="BL2" s="51"/>
      <c r="BM2" s="51"/>
      <c r="BN2" s="51"/>
      <c r="BO2" s="51"/>
      <c r="BP2" s="51"/>
    </row>
    <row r="3" spans="1:69" x14ac:dyDescent="0.15">
      <c r="A3" s="272"/>
      <c r="B3" s="272"/>
      <c r="C3" s="272"/>
      <c r="D3" s="270" t="s">
        <v>3</v>
      </c>
      <c r="E3" s="270"/>
      <c r="F3" s="270"/>
      <c r="G3" s="270"/>
      <c r="H3" s="270"/>
      <c r="I3" s="270"/>
      <c r="J3" s="270"/>
      <c r="K3" s="270"/>
      <c r="L3" s="270"/>
      <c r="M3" s="270"/>
      <c r="N3" s="16" t="s">
        <v>4</v>
      </c>
      <c r="O3" s="248" t="s">
        <v>168</v>
      </c>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AN3" s="55"/>
      <c r="AO3" s="55"/>
      <c r="AP3" s="55"/>
      <c r="AQ3" s="55"/>
      <c r="AR3" s="55"/>
      <c r="AS3" s="55"/>
      <c r="AT3" s="55"/>
      <c r="AU3" s="55"/>
      <c r="AV3" s="55"/>
      <c r="AW3" s="55"/>
      <c r="AX3" s="55"/>
      <c r="AY3" s="55"/>
      <c r="AZ3" s="55"/>
      <c r="BA3" s="55"/>
      <c r="BB3" s="55"/>
      <c r="BC3" s="56"/>
      <c r="BD3" s="55"/>
      <c r="BE3" s="55"/>
      <c r="BF3" s="55"/>
      <c r="BG3" s="55"/>
      <c r="BH3" s="55"/>
      <c r="BI3" s="55"/>
      <c r="BJ3" s="55"/>
      <c r="BK3" s="55"/>
      <c r="BL3" s="55"/>
      <c r="BM3" s="55"/>
      <c r="BN3" s="55"/>
      <c r="BO3" s="55"/>
      <c r="BP3" s="55"/>
    </row>
    <row r="4" spans="1:69" x14ac:dyDescent="0.15">
      <c r="A4" s="272"/>
      <c r="B4" s="272"/>
      <c r="C4" s="272"/>
      <c r="D4" s="270"/>
      <c r="E4" s="270"/>
      <c r="F4" s="270"/>
      <c r="G4" s="270"/>
      <c r="H4" s="270"/>
      <c r="I4" s="270"/>
      <c r="J4" s="270"/>
      <c r="K4" s="270"/>
      <c r="L4" s="270"/>
      <c r="M4" s="270"/>
      <c r="N4" s="16" t="s">
        <v>5</v>
      </c>
      <c r="O4" s="57"/>
      <c r="P4" s="57"/>
      <c r="Q4" s="58"/>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9"/>
      <c r="BD4" s="57"/>
      <c r="BE4" s="57"/>
      <c r="BF4" s="57"/>
      <c r="BG4" s="57"/>
      <c r="BH4" s="57"/>
      <c r="BI4" s="57"/>
      <c r="BJ4" s="57"/>
      <c r="BK4" s="57"/>
      <c r="BL4" s="57"/>
      <c r="BM4" s="57"/>
      <c r="BN4" s="57"/>
      <c r="BO4" s="57"/>
      <c r="BP4" s="57"/>
    </row>
    <row r="5" spans="1:69" x14ac:dyDescent="0.15">
      <c r="A5" s="271" t="s">
        <v>6</v>
      </c>
      <c r="B5" s="271"/>
      <c r="C5" s="271"/>
      <c r="D5" s="271"/>
      <c r="E5" s="271"/>
      <c r="F5" s="271" t="s">
        <v>7</v>
      </c>
      <c r="G5" s="271"/>
      <c r="H5" s="271"/>
      <c r="I5" s="271"/>
      <c r="J5" s="271"/>
      <c r="K5" s="77"/>
      <c r="L5" s="271" t="s">
        <v>8</v>
      </c>
      <c r="M5" s="271"/>
      <c r="N5" s="271"/>
      <c r="O5" s="60"/>
      <c r="P5" s="249"/>
      <c r="Q5" s="249"/>
      <c r="R5" s="249"/>
      <c r="S5" s="249"/>
      <c r="T5" s="249"/>
      <c r="U5" s="249"/>
      <c r="V5" s="249"/>
      <c r="W5" s="249"/>
      <c r="X5" s="249"/>
      <c r="Y5" s="249"/>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2"/>
      <c r="BD5" s="51"/>
      <c r="BE5" s="51"/>
      <c r="BF5" s="51"/>
      <c r="BG5" s="51"/>
      <c r="BH5" s="51"/>
      <c r="BI5" s="51"/>
      <c r="BJ5" s="51"/>
      <c r="BK5" s="51"/>
      <c r="BL5" s="51"/>
      <c r="BM5" s="51"/>
      <c r="BN5" s="51"/>
      <c r="BO5" s="51"/>
      <c r="BP5" s="51"/>
    </row>
    <row r="6" spans="1:69" ht="15.75" thickBot="1" x14ac:dyDescent="0.2">
      <c r="A6" s="99" t="s">
        <v>9</v>
      </c>
      <c r="B6" s="99"/>
      <c r="C6" s="99"/>
      <c r="D6" s="99"/>
      <c r="E6" s="99"/>
      <c r="F6" s="99" t="s">
        <v>9</v>
      </c>
      <c r="G6" s="99"/>
      <c r="H6" s="99"/>
      <c r="I6" s="99"/>
      <c r="J6" s="99"/>
      <c r="K6" s="76"/>
      <c r="L6" s="99" t="s">
        <v>10</v>
      </c>
      <c r="M6" s="99"/>
      <c r="N6" s="99"/>
      <c r="O6" s="51"/>
      <c r="P6" s="51"/>
      <c r="Q6" s="51"/>
      <c r="R6" s="51"/>
      <c r="S6" s="51"/>
      <c r="T6" s="51"/>
      <c r="U6" s="51"/>
      <c r="V6" s="51"/>
      <c r="W6" s="51"/>
      <c r="X6" s="60"/>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2"/>
      <c r="BD6" s="51"/>
      <c r="BE6" s="51"/>
      <c r="BF6" s="51"/>
      <c r="BG6" s="51"/>
      <c r="BH6" s="51"/>
      <c r="BI6" s="51"/>
      <c r="BJ6" s="51"/>
      <c r="BK6" s="51"/>
      <c r="BL6" s="51"/>
      <c r="BM6" s="51"/>
      <c r="BN6" s="51"/>
      <c r="BO6" s="51"/>
      <c r="BP6" s="51"/>
    </row>
    <row r="7" spans="1:69" ht="24" customHeight="1" thickBot="1" x14ac:dyDescent="0.2">
      <c r="A7" s="49"/>
      <c r="B7" s="49"/>
      <c r="C7" s="49"/>
      <c r="D7" s="49"/>
      <c r="E7" s="49"/>
      <c r="F7" s="49"/>
      <c r="G7" s="49"/>
      <c r="H7" s="49"/>
      <c r="I7" s="49"/>
      <c r="J7" s="49"/>
      <c r="K7" s="49"/>
      <c r="L7" s="49"/>
      <c r="M7" s="49"/>
      <c r="N7" s="49"/>
      <c r="O7" s="51"/>
      <c r="P7" s="51"/>
      <c r="Q7" s="211"/>
      <c r="R7" s="211"/>
      <c r="S7" s="61"/>
      <c r="T7" s="61"/>
      <c r="U7" s="51"/>
      <c r="V7" s="51"/>
      <c r="W7" s="51"/>
      <c r="X7" s="246" t="s">
        <v>169</v>
      </c>
      <c r="Y7" s="247"/>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2"/>
      <c r="BD7" s="51"/>
      <c r="BE7" s="51"/>
      <c r="BF7" s="51"/>
      <c r="BG7" s="51"/>
      <c r="BH7" s="51"/>
      <c r="BI7" s="51"/>
      <c r="BJ7" s="51"/>
      <c r="BK7" s="51"/>
      <c r="BL7" s="51"/>
      <c r="BM7" s="51"/>
      <c r="BN7" s="51"/>
      <c r="BO7" s="51"/>
      <c r="BP7" s="51"/>
    </row>
    <row r="8" spans="1:69" ht="15.75" thickBot="1" x14ac:dyDescent="0.2">
      <c r="A8" s="49"/>
      <c r="B8" s="49"/>
      <c r="C8" s="49"/>
      <c r="D8" s="49"/>
      <c r="E8" s="49"/>
      <c r="F8" s="49"/>
      <c r="G8" s="49"/>
      <c r="H8" s="49"/>
      <c r="I8" s="49"/>
      <c r="J8" s="49"/>
      <c r="K8" s="49"/>
      <c r="L8" s="49"/>
      <c r="M8" s="49"/>
      <c r="N8" s="49"/>
      <c r="O8" s="51"/>
      <c r="P8" s="51"/>
      <c r="Q8" s="52"/>
      <c r="R8" s="52"/>
      <c r="S8" s="52"/>
      <c r="T8" s="52"/>
      <c r="U8" s="51"/>
      <c r="V8" s="51"/>
      <c r="W8" s="51"/>
      <c r="X8" s="62" t="s">
        <v>170</v>
      </c>
      <c r="Y8" s="62" t="s">
        <v>171</v>
      </c>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2"/>
      <c r="BD8" s="51"/>
      <c r="BE8" s="51"/>
      <c r="BF8" s="51"/>
      <c r="BG8" s="51"/>
      <c r="BH8" s="51"/>
      <c r="BI8" s="51"/>
      <c r="BJ8" s="51"/>
      <c r="BK8" s="51"/>
      <c r="BL8" s="51"/>
      <c r="BM8" s="51"/>
      <c r="BN8" s="51"/>
      <c r="BO8" s="51"/>
      <c r="BP8" s="51"/>
    </row>
    <row r="9" spans="1:69" ht="15.75" thickBot="1" x14ac:dyDescent="0.2">
      <c r="A9" s="49"/>
      <c r="B9" s="49"/>
      <c r="C9" s="49"/>
      <c r="D9" s="49"/>
      <c r="E9" s="49"/>
      <c r="F9" s="49"/>
      <c r="G9" s="49"/>
      <c r="H9" s="49"/>
      <c r="I9" s="49"/>
      <c r="J9" s="49"/>
      <c r="K9" s="49"/>
      <c r="L9" s="49"/>
      <c r="M9" s="49"/>
      <c r="N9" s="49"/>
      <c r="O9" s="51"/>
      <c r="P9" s="51"/>
      <c r="Q9" s="51"/>
      <c r="R9" s="51"/>
      <c r="S9" s="51"/>
      <c r="T9" s="51"/>
      <c r="U9" s="51"/>
      <c r="V9" s="51"/>
      <c r="W9" s="51"/>
      <c r="X9" s="63" t="s">
        <v>172</v>
      </c>
      <c r="Y9" s="63"/>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2"/>
      <c r="BD9" s="51"/>
      <c r="BE9" s="51"/>
      <c r="BF9" s="51"/>
      <c r="BG9" s="51"/>
      <c r="BH9" s="51"/>
      <c r="BI9" s="51"/>
      <c r="BJ9" s="51"/>
      <c r="BK9" s="51"/>
      <c r="BL9" s="51"/>
      <c r="BM9" s="51"/>
      <c r="BN9" s="51"/>
      <c r="BO9" s="51"/>
      <c r="BP9" s="51"/>
    </row>
    <row r="10" spans="1:69" x14ac:dyDescent="0.15">
      <c r="A10" s="49"/>
      <c r="B10" s="49"/>
      <c r="C10" s="49"/>
      <c r="D10" s="49"/>
      <c r="E10" s="49"/>
      <c r="F10" s="49"/>
      <c r="G10" s="49"/>
      <c r="H10" s="49"/>
      <c r="I10" s="49"/>
      <c r="J10" s="49"/>
      <c r="K10" s="49"/>
      <c r="L10" s="49"/>
      <c r="M10" s="49"/>
      <c r="N10" s="49"/>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2"/>
      <c r="BD10" s="51"/>
      <c r="BE10" s="51"/>
      <c r="BF10" s="51"/>
      <c r="BG10" s="51"/>
      <c r="BH10" s="51"/>
      <c r="BI10" s="51"/>
      <c r="BJ10" s="51"/>
      <c r="BK10" s="51"/>
      <c r="BL10" s="51"/>
      <c r="BM10" s="51"/>
      <c r="BN10" s="51"/>
      <c r="BO10" s="51"/>
      <c r="BP10" s="51"/>
    </row>
    <row r="11" spans="1:69" ht="15.75" thickBot="1" x14ac:dyDescent="0.2">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2"/>
      <c r="BD11" s="51"/>
      <c r="BE11" s="51"/>
      <c r="BF11" s="51"/>
      <c r="BG11" s="51"/>
      <c r="BH11" s="51"/>
      <c r="BI11" s="51"/>
      <c r="BJ11" s="51"/>
      <c r="BK11" s="51"/>
      <c r="BL11" s="51"/>
      <c r="BM11" s="51"/>
      <c r="BN11" s="51"/>
      <c r="BO11" s="51"/>
      <c r="BP11" s="51"/>
    </row>
    <row r="12" spans="1:69" s="15" customFormat="1" thickBot="1" x14ac:dyDescent="0.2">
      <c r="A12" s="274" t="s">
        <v>11</v>
      </c>
      <c r="B12" s="275"/>
      <c r="C12" s="108" t="s">
        <v>12</v>
      </c>
      <c r="D12" s="108"/>
      <c r="E12" s="36" t="s">
        <v>173</v>
      </c>
      <c r="F12" s="273"/>
      <c r="G12" s="273"/>
      <c r="H12" s="267" t="s">
        <v>174</v>
      </c>
      <c r="I12" s="267"/>
      <c r="J12" s="24"/>
      <c r="K12" s="24"/>
      <c r="L12" s="39" t="s">
        <v>175</v>
      </c>
      <c r="M12" s="268"/>
      <c r="N12" s="269"/>
      <c r="O12" s="248" t="s">
        <v>176</v>
      </c>
      <c r="P12" s="248"/>
      <c r="Q12" s="248"/>
      <c r="R12" s="248"/>
      <c r="S12" s="248"/>
      <c r="T12" s="248"/>
      <c r="U12" s="248"/>
      <c r="V12" s="248"/>
      <c r="W12" s="248"/>
      <c r="X12" s="248"/>
      <c r="Y12" s="248"/>
      <c r="Z12" s="248"/>
      <c r="AA12" s="248"/>
      <c r="AB12" s="248"/>
      <c r="AC12" s="248"/>
      <c r="AD12" s="248"/>
      <c r="AE12" s="248"/>
      <c r="AF12" s="248"/>
      <c r="AG12" s="248"/>
      <c r="AH12" s="248"/>
      <c r="AI12" s="248"/>
      <c r="AJ12" s="248"/>
      <c r="AK12" s="248"/>
      <c r="AL12" s="248"/>
      <c r="AM12" s="248"/>
      <c r="AN12" s="55"/>
      <c r="AO12" s="55"/>
      <c r="AP12" s="55"/>
      <c r="AQ12" s="55"/>
      <c r="AR12" s="55"/>
      <c r="AS12" s="55"/>
      <c r="AT12" s="55"/>
      <c r="AU12" s="55"/>
      <c r="AV12" s="55"/>
      <c r="AW12" s="55"/>
      <c r="AX12" s="55"/>
      <c r="AY12" s="55"/>
      <c r="AZ12" s="55"/>
      <c r="BA12" s="55"/>
      <c r="BB12" s="55"/>
      <c r="BC12" s="56"/>
      <c r="BD12" s="55"/>
      <c r="BE12" s="55"/>
      <c r="BF12" s="55"/>
      <c r="BG12" s="55"/>
      <c r="BH12" s="55"/>
      <c r="BI12" s="55"/>
      <c r="BJ12" s="55"/>
      <c r="BK12" s="55"/>
      <c r="BL12" s="55"/>
      <c r="BM12" s="55"/>
      <c r="BN12" s="55"/>
      <c r="BO12" s="55"/>
      <c r="BP12" s="55"/>
      <c r="BQ12" s="53"/>
    </row>
    <row r="13" spans="1:69" x14ac:dyDescent="0.15">
      <c r="O13" s="60"/>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2"/>
      <c r="BD13" s="51"/>
      <c r="BE13" s="51"/>
      <c r="BF13" s="51"/>
      <c r="BG13" s="51"/>
      <c r="BH13" s="51"/>
      <c r="BI13" s="51"/>
      <c r="BJ13" s="51"/>
      <c r="BK13" s="51"/>
      <c r="BL13" s="51"/>
      <c r="BM13" s="51"/>
      <c r="BN13" s="51"/>
      <c r="BO13" s="51"/>
      <c r="BP13" s="51"/>
    </row>
    <row r="14" spans="1:69" ht="15.75" thickBot="1" x14ac:dyDescent="0.2">
      <c r="A14" s="202" t="s">
        <v>177</v>
      </c>
      <c r="B14" s="182" t="s">
        <v>116</v>
      </c>
      <c r="C14" s="183"/>
      <c r="D14" s="183"/>
      <c r="E14" s="184"/>
      <c r="F14" s="265" t="s">
        <v>178</v>
      </c>
      <c r="G14" s="265" t="s">
        <v>179</v>
      </c>
      <c r="H14" s="265" t="s">
        <v>123</v>
      </c>
      <c r="I14" s="182" t="s">
        <v>180</v>
      </c>
      <c r="J14" s="184"/>
      <c r="K14" s="87"/>
      <c r="O14" s="60"/>
      <c r="P14" s="60" t="s">
        <v>181</v>
      </c>
      <c r="Q14" s="60" t="s">
        <v>182</v>
      </c>
      <c r="R14" s="60" t="s">
        <v>183</v>
      </c>
      <c r="S14" s="60"/>
      <c r="T14" s="60"/>
      <c r="U14" s="60" t="s">
        <v>184</v>
      </c>
      <c r="V14" s="60" t="s">
        <v>185</v>
      </c>
      <c r="W14" s="60" t="s">
        <v>186</v>
      </c>
      <c r="X14" s="60" t="s">
        <v>187</v>
      </c>
      <c r="Y14" s="60" t="s">
        <v>188</v>
      </c>
      <c r="Z14" s="60" t="s">
        <v>189</v>
      </c>
      <c r="AA14" s="60" t="s">
        <v>190</v>
      </c>
      <c r="AB14" s="60" t="s">
        <v>191</v>
      </c>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4"/>
      <c r="BD14" s="60"/>
      <c r="BE14" s="60"/>
      <c r="BF14" s="60"/>
      <c r="BG14" s="60"/>
      <c r="BH14" s="60"/>
      <c r="BI14" s="60"/>
      <c r="BJ14" s="60"/>
      <c r="BK14" s="60"/>
      <c r="BL14" s="60"/>
      <c r="BM14" s="60"/>
      <c r="BN14" s="60"/>
      <c r="BO14" s="60"/>
      <c r="BP14" s="60"/>
    </row>
    <row r="15" spans="1:69" ht="45" customHeight="1" thickBot="1" x14ac:dyDescent="0.2">
      <c r="A15" s="204"/>
      <c r="B15" s="3" t="s">
        <v>36</v>
      </c>
      <c r="C15" s="9" t="s">
        <v>37</v>
      </c>
      <c r="D15" s="9" t="s">
        <v>38</v>
      </c>
      <c r="E15" s="9" t="s">
        <v>39</v>
      </c>
      <c r="F15" s="266"/>
      <c r="G15" s="266"/>
      <c r="H15" s="266"/>
      <c r="I15" s="9" t="s">
        <v>31</v>
      </c>
      <c r="J15" s="9" t="s">
        <v>192</v>
      </c>
      <c r="K15" s="86" t="s">
        <v>193</v>
      </c>
      <c r="L15" s="9" t="s">
        <v>194</v>
      </c>
      <c r="M15" s="81" t="s">
        <v>301</v>
      </c>
      <c r="N15" s="9" t="s">
        <v>195</v>
      </c>
      <c r="O15" s="60"/>
      <c r="P15" s="231" t="s">
        <v>196</v>
      </c>
      <c r="Q15" s="228" t="s">
        <v>196</v>
      </c>
      <c r="R15" s="214" t="s">
        <v>197</v>
      </c>
      <c r="S15" s="250"/>
      <c r="T15" s="250"/>
      <c r="U15" s="250"/>
      <c r="V15" s="250"/>
      <c r="W15" s="250"/>
      <c r="X15" s="250"/>
      <c r="Y15" s="250"/>
      <c r="Z15" s="250"/>
      <c r="AA15" s="250"/>
      <c r="AB15" s="215"/>
      <c r="AC15" s="51"/>
      <c r="AD15" s="251" t="s">
        <v>198</v>
      </c>
      <c r="AE15" s="252"/>
      <c r="AF15" s="51"/>
      <c r="AG15" s="216" t="s">
        <v>199</v>
      </c>
      <c r="AH15" s="226"/>
      <c r="AI15" s="217"/>
      <c r="AJ15" s="232" t="s">
        <v>200</v>
      </c>
      <c r="AK15" s="257"/>
      <c r="AL15" s="258"/>
      <c r="AM15" s="65"/>
      <c r="AN15" s="232" t="s">
        <v>201</v>
      </c>
      <c r="AO15" s="233"/>
      <c r="AP15" s="232" t="s">
        <v>202</v>
      </c>
      <c r="AQ15" s="233"/>
      <c r="AR15" s="232" t="s">
        <v>203</v>
      </c>
      <c r="AS15" s="233"/>
      <c r="AT15" s="65"/>
      <c r="AU15" s="232" t="s">
        <v>204</v>
      </c>
      <c r="AV15" s="233"/>
      <c r="AW15" s="51"/>
      <c r="AX15" s="216" t="s">
        <v>205</v>
      </c>
      <c r="AY15" s="226"/>
      <c r="AZ15" s="217"/>
      <c r="BA15" s="51"/>
      <c r="BB15" s="231" t="s">
        <v>206</v>
      </c>
      <c r="BC15" s="231"/>
      <c r="BD15" s="231"/>
      <c r="BE15" s="51"/>
      <c r="BF15" s="245" t="s">
        <v>207</v>
      </c>
      <c r="BG15" s="245"/>
      <c r="BH15" s="51"/>
      <c r="BI15" s="246" t="s">
        <v>208</v>
      </c>
      <c r="BJ15" s="247"/>
      <c r="BK15" s="51"/>
      <c r="BL15" s="246" t="s">
        <v>209</v>
      </c>
      <c r="BM15" s="247"/>
      <c r="BN15" s="51"/>
      <c r="BO15" s="220" t="s">
        <v>210</v>
      </c>
      <c r="BP15" s="221"/>
    </row>
    <row r="16" spans="1:69" ht="36.75" customHeight="1" thickBot="1" x14ac:dyDescent="0.2">
      <c r="A16" s="93">
        <v>1</v>
      </c>
      <c r="B16" s="96" t="str">
        <f>'Mapa de Riesgos'!H13</f>
        <v xml:space="preserve"> Corrupción</v>
      </c>
      <c r="C16" s="90" t="str">
        <f>'Mapa de Riesgos'!I13</f>
        <v xml:space="preserve">1. Ofrecimiento de dadivas a las personas para uso del poder en la consecución de citas. 2. No seguimiento de los tramites correspondientes para las citas. </v>
      </c>
      <c r="D16" s="90" t="str">
        <f>'Mapa de Riesgos'!J13</f>
        <v>Influencia para la consecución de citas médicas</v>
      </c>
      <c r="E16" s="90" t="str">
        <f>'Mapa de Riesgos'!K13</f>
        <v>1. Inconformismo de los usuarios. 2. Quejas de los usuarios ante las entidades correspondientes. 3. Desmotivación  y malestar de los usuarios en seguir el procedimiento para conseguir una cita.</v>
      </c>
      <c r="F16" s="90" t="str">
        <f>'Mapa de Riesgos'!X13</f>
        <v>MODERADA</v>
      </c>
      <c r="G16" s="90" t="str">
        <f>'Mapa de Riesgos'!Y13</f>
        <v>ASUMIR, REDUCIR EL RIESGO</v>
      </c>
      <c r="H16" s="90" t="str">
        <f>'Mapa de Controles'!AC13</f>
        <v>Si el proceso lo requiere</v>
      </c>
      <c r="I16" s="90" t="str">
        <f>'Mapa de Riesgos'!AC13</f>
        <v>Porcentaje de quejas relacionadas con la influencia para la consecusiòn de citas medicas</v>
      </c>
      <c r="J16" s="90" t="s">
        <v>211</v>
      </c>
      <c r="K16" s="90" t="s">
        <v>302</v>
      </c>
      <c r="L16" s="28" t="str">
        <f>'Mapa de Riesgos'!S13</f>
        <v xml:space="preserve">Asignaciòn de roles a los usuarios </v>
      </c>
      <c r="M16" s="80" t="s">
        <v>303</v>
      </c>
      <c r="N16" s="90" t="s">
        <v>212</v>
      </c>
      <c r="O16" s="51"/>
      <c r="P16" s="231"/>
      <c r="Q16" s="229"/>
      <c r="R16" s="216" t="s">
        <v>213</v>
      </c>
      <c r="S16" s="226"/>
      <c r="T16" s="226"/>
      <c r="U16" s="226"/>
      <c r="V16" s="226"/>
      <c r="W16" s="226"/>
      <c r="X16" s="226"/>
      <c r="Y16" s="217"/>
      <c r="Z16" s="228" t="s">
        <v>214</v>
      </c>
      <c r="AA16" s="228" t="s">
        <v>215</v>
      </c>
      <c r="AB16" s="231" t="s">
        <v>216</v>
      </c>
      <c r="AC16" s="51"/>
      <c r="AD16" s="253"/>
      <c r="AE16" s="254"/>
      <c r="AF16" s="51"/>
      <c r="AG16" s="242"/>
      <c r="AH16" s="243"/>
      <c r="AI16" s="244"/>
      <c r="AJ16" s="259"/>
      <c r="AK16" s="260"/>
      <c r="AL16" s="261"/>
      <c r="AM16" s="65"/>
      <c r="AN16" s="234"/>
      <c r="AO16" s="235"/>
      <c r="AP16" s="234"/>
      <c r="AQ16" s="235"/>
      <c r="AR16" s="234"/>
      <c r="AS16" s="235"/>
      <c r="AT16" s="65"/>
      <c r="AU16" s="238"/>
      <c r="AV16" s="239"/>
      <c r="AW16" s="51"/>
      <c r="AX16" s="242"/>
      <c r="AY16" s="243"/>
      <c r="AZ16" s="244"/>
      <c r="BA16" s="51"/>
      <c r="BB16" s="231"/>
      <c r="BC16" s="231"/>
      <c r="BD16" s="231"/>
      <c r="BE16" s="51"/>
      <c r="BF16" s="66" t="s">
        <v>170</v>
      </c>
      <c r="BG16" s="66" t="s">
        <v>171</v>
      </c>
      <c r="BH16" s="51"/>
      <c r="BI16" s="66" t="s">
        <v>170</v>
      </c>
      <c r="BJ16" s="66" t="s">
        <v>171</v>
      </c>
      <c r="BK16" s="51"/>
      <c r="BL16" s="220">
        <v>0</v>
      </c>
      <c r="BM16" s="221"/>
      <c r="BN16" s="51"/>
      <c r="BO16" s="222"/>
      <c r="BP16" s="223"/>
    </row>
    <row r="17" spans="1:68" ht="33.75" customHeight="1" thickBot="1" x14ac:dyDescent="0.2">
      <c r="A17" s="127"/>
      <c r="B17" s="97"/>
      <c r="C17" s="92"/>
      <c r="D17" s="92"/>
      <c r="E17" s="92"/>
      <c r="F17" s="92"/>
      <c r="G17" s="92"/>
      <c r="H17" s="92"/>
      <c r="I17" s="92"/>
      <c r="J17" s="92"/>
      <c r="K17" s="92"/>
      <c r="L17" s="28" t="str">
        <f>'Mapa de Riesgos'!S14</f>
        <v>Plataforma para que los usuarios soliciten citas</v>
      </c>
      <c r="M17" s="80" t="s">
        <v>304</v>
      </c>
      <c r="N17" s="92"/>
      <c r="O17" s="51"/>
      <c r="P17" s="231"/>
      <c r="Q17" s="229"/>
      <c r="R17" s="218"/>
      <c r="S17" s="227"/>
      <c r="T17" s="227"/>
      <c r="U17" s="227"/>
      <c r="V17" s="227"/>
      <c r="W17" s="227"/>
      <c r="X17" s="227"/>
      <c r="Y17" s="219"/>
      <c r="Z17" s="229"/>
      <c r="AA17" s="229"/>
      <c r="AB17" s="231"/>
      <c r="AC17" s="51"/>
      <c r="AD17" s="253"/>
      <c r="AE17" s="254"/>
      <c r="AF17" s="51"/>
      <c r="AG17" s="218"/>
      <c r="AH17" s="227"/>
      <c r="AI17" s="219"/>
      <c r="AJ17" s="262"/>
      <c r="AK17" s="263"/>
      <c r="AL17" s="264"/>
      <c r="AM17" s="65"/>
      <c r="AN17" s="236"/>
      <c r="AO17" s="237"/>
      <c r="AP17" s="236"/>
      <c r="AQ17" s="237"/>
      <c r="AR17" s="236"/>
      <c r="AS17" s="237"/>
      <c r="AT17" s="65"/>
      <c r="AU17" s="240"/>
      <c r="AV17" s="241"/>
      <c r="AW17" s="51"/>
      <c r="AX17" s="218"/>
      <c r="AY17" s="227"/>
      <c r="AZ17" s="219"/>
      <c r="BA17" s="51"/>
      <c r="BB17" s="231"/>
      <c r="BC17" s="231"/>
      <c r="BD17" s="231"/>
      <c r="BE17" s="51"/>
      <c r="BF17" s="67" t="s">
        <v>172</v>
      </c>
      <c r="BG17" s="67"/>
      <c r="BH17" s="51"/>
      <c r="BI17" s="67"/>
      <c r="BJ17" s="67" t="s">
        <v>172</v>
      </c>
      <c r="BK17" s="51"/>
      <c r="BL17" s="224"/>
      <c r="BM17" s="225"/>
      <c r="BN17" s="60"/>
      <c r="BO17" s="224"/>
      <c r="BP17" s="225"/>
    </row>
    <row r="18" spans="1:68" ht="132.75" customHeight="1" thickBot="1" x14ac:dyDescent="0.2">
      <c r="A18" s="94"/>
      <c r="B18" s="98"/>
      <c r="C18" s="91"/>
      <c r="D18" s="91"/>
      <c r="E18" s="91"/>
      <c r="F18" s="91"/>
      <c r="G18" s="91"/>
      <c r="H18" s="91"/>
      <c r="I18" s="91"/>
      <c r="J18" s="91"/>
      <c r="K18" s="91"/>
      <c r="L18" s="28" t="str">
        <f>'Mapa de Riesgos'!S15</f>
        <v>Canales de recepciòn de PQRS</v>
      </c>
      <c r="M18" s="80" t="s">
        <v>303</v>
      </c>
      <c r="N18" s="91"/>
      <c r="O18" s="51"/>
      <c r="P18" s="231"/>
      <c r="Q18" s="230"/>
      <c r="R18" s="68" t="s">
        <v>217</v>
      </c>
      <c r="S18" s="68" t="s">
        <v>218</v>
      </c>
      <c r="T18" s="68" t="s">
        <v>219</v>
      </c>
      <c r="U18" s="68" t="s">
        <v>220</v>
      </c>
      <c r="V18" s="68" t="s">
        <v>221</v>
      </c>
      <c r="W18" s="68" t="s">
        <v>222</v>
      </c>
      <c r="X18" s="68" t="s">
        <v>223</v>
      </c>
      <c r="Y18" s="68" t="s">
        <v>224</v>
      </c>
      <c r="Z18" s="230"/>
      <c r="AA18" s="230"/>
      <c r="AB18" s="231"/>
      <c r="AC18" s="51"/>
      <c r="AD18" s="255"/>
      <c r="AE18" s="256"/>
      <c r="AF18" s="51"/>
      <c r="AG18" s="68" t="s">
        <v>225</v>
      </c>
      <c r="AH18" s="68" t="s">
        <v>170</v>
      </c>
      <c r="AI18" s="69" t="s">
        <v>171</v>
      </c>
      <c r="AJ18" s="68" t="s">
        <v>225</v>
      </c>
      <c r="AK18" s="68" t="s">
        <v>170</v>
      </c>
      <c r="AL18" s="69" t="s">
        <v>171</v>
      </c>
      <c r="AM18" s="70"/>
      <c r="AN18" s="66" t="s">
        <v>170</v>
      </c>
      <c r="AO18" s="66" t="s">
        <v>171</v>
      </c>
      <c r="AP18" s="66" t="s">
        <v>170</v>
      </c>
      <c r="AQ18" s="66" t="s">
        <v>171</v>
      </c>
      <c r="AR18" s="66" t="s">
        <v>170</v>
      </c>
      <c r="AS18" s="66" t="s">
        <v>171</v>
      </c>
      <c r="AT18" s="70"/>
      <c r="AU18" s="68" t="s">
        <v>170</v>
      </c>
      <c r="AV18" s="68" t="s">
        <v>171</v>
      </c>
      <c r="AW18" s="51"/>
      <c r="AX18" s="68" t="s">
        <v>225</v>
      </c>
      <c r="AY18" s="68" t="s">
        <v>170</v>
      </c>
      <c r="AZ18" s="69" t="s">
        <v>171</v>
      </c>
      <c r="BA18" s="51"/>
      <c r="BB18" s="68" t="s">
        <v>225</v>
      </c>
      <c r="BC18" s="68" t="s">
        <v>170</v>
      </c>
      <c r="BD18" s="68" t="s">
        <v>171</v>
      </c>
      <c r="BE18" s="51"/>
      <c r="BF18" s="51"/>
      <c r="BG18" s="51"/>
      <c r="BH18" s="51"/>
      <c r="BI18" s="51"/>
      <c r="BJ18" s="51"/>
      <c r="BK18" s="51"/>
      <c r="BL18" s="51"/>
      <c r="BM18" s="51"/>
      <c r="BN18" s="51"/>
      <c r="BO18" s="214" t="s">
        <v>308</v>
      </c>
      <c r="BP18" s="215"/>
    </row>
    <row r="19" spans="1:68" ht="65.25" customHeight="1" thickBot="1" x14ac:dyDescent="0.2">
      <c r="A19" s="93">
        <v>2</v>
      </c>
      <c r="B19" s="96" t="str">
        <f>'Mapa de Riesgos'!H16</f>
        <v xml:space="preserve"> Corrupción</v>
      </c>
      <c r="C19" s="90" t="str">
        <f>'Mapa de Riesgos'!I16</f>
        <v>1. Desconocimiento de las obligaciones. 2. Funcionarios que no cumplen perfiles. 3. Inexitencia de control de rutas</v>
      </c>
      <c r="D19" s="90" t="str">
        <f>'Mapa de Riesgos'!J16</f>
        <v>Uso inadecuado de las ambulancias</v>
      </c>
      <c r="E19" s="90" t="str">
        <f>'Mapa de Riesgos'!K16</f>
        <v>1. Demandas. 2. Mala imagen de la empresa. 3. Quejas de los usuarios. 4. Sanciones de los entes de control. 5. Accidentes o daños en las ambulancias.</v>
      </c>
      <c r="F19" s="90" t="str">
        <f>'Mapa de Riesgos'!X16</f>
        <v>ALTA</v>
      </c>
      <c r="G19" s="90" t="str">
        <f>'Mapa de Riesgos'!Y16</f>
        <v>REDUCIR, EVITAR, COMPARTIR O TRANSFERIR EL RIESGO</v>
      </c>
      <c r="H19" s="90" t="str">
        <f>'Mapa de Controles'!AC16</f>
        <v>Debe formularse</v>
      </c>
      <c r="I19" s="90" t="str">
        <f>'Mapa de Riesgos'!AC16</f>
        <v>Porcentaje de quejas o de acciones inadecuadas en el uso de ambulancias</v>
      </c>
      <c r="J19" s="90" t="s">
        <v>226</v>
      </c>
      <c r="K19" s="90" t="s">
        <v>299</v>
      </c>
      <c r="L19" s="90" t="str">
        <f>'Mapa de Riesgos'!S16</f>
        <v>Verificaciòn de requisitos en hoja de vida de acuerdo a las normas de habilitación.</v>
      </c>
      <c r="M19" s="174" t="s">
        <v>300</v>
      </c>
      <c r="N19" s="90" t="s">
        <v>227</v>
      </c>
      <c r="O19" s="51"/>
      <c r="P19" s="67" t="s">
        <v>228</v>
      </c>
      <c r="Q19" s="71" t="s">
        <v>172</v>
      </c>
      <c r="R19" s="71" t="s">
        <v>172</v>
      </c>
      <c r="S19" s="71"/>
      <c r="T19" s="71" t="s">
        <v>172</v>
      </c>
      <c r="U19" s="71"/>
      <c r="V19" s="71"/>
      <c r="W19" s="71"/>
      <c r="X19" s="71"/>
      <c r="Y19" s="67"/>
      <c r="Z19" s="67"/>
      <c r="AA19" s="67" t="s">
        <v>229</v>
      </c>
      <c r="AB19" s="67"/>
      <c r="AC19" s="51"/>
      <c r="AD19" s="214" t="s">
        <v>229</v>
      </c>
      <c r="AE19" s="215"/>
      <c r="AF19" s="51"/>
      <c r="AG19" s="71"/>
      <c r="AH19" s="72" t="s">
        <v>229</v>
      </c>
      <c r="AI19" s="72"/>
      <c r="AJ19" s="67"/>
      <c r="AK19" s="67" t="s">
        <v>229</v>
      </c>
      <c r="AL19" s="67"/>
      <c r="AM19" s="51"/>
      <c r="AN19" s="67" t="s">
        <v>229</v>
      </c>
      <c r="AO19" s="67"/>
      <c r="AP19" s="67" t="s">
        <v>229</v>
      </c>
      <c r="AQ19" s="67"/>
      <c r="AR19" s="67" t="s">
        <v>229</v>
      </c>
      <c r="AS19" s="67"/>
      <c r="AT19" s="51"/>
      <c r="AU19" s="67"/>
      <c r="AV19" s="67"/>
      <c r="AW19" s="51"/>
      <c r="AX19" s="67"/>
      <c r="AY19" s="67"/>
      <c r="AZ19" s="67"/>
      <c r="BA19" s="51"/>
      <c r="BB19" s="67"/>
      <c r="BC19" s="73"/>
      <c r="BD19" s="67"/>
      <c r="BE19" s="51"/>
      <c r="BF19" s="51"/>
      <c r="BG19" s="51"/>
      <c r="BH19" s="51"/>
      <c r="BI19" s="51"/>
      <c r="BJ19" s="51"/>
      <c r="BK19" s="51"/>
      <c r="BL19" s="51"/>
      <c r="BM19" s="51"/>
      <c r="BN19" s="51"/>
      <c r="BO19" s="214" t="s">
        <v>308</v>
      </c>
      <c r="BP19" s="215"/>
    </row>
    <row r="20" spans="1:68" ht="89.25" customHeight="1" thickBot="1" x14ac:dyDescent="0.2">
      <c r="A20" s="127"/>
      <c r="B20" s="97"/>
      <c r="C20" s="92"/>
      <c r="D20" s="92"/>
      <c r="E20" s="92"/>
      <c r="F20" s="92"/>
      <c r="G20" s="92"/>
      <c r="H20" s="92"/>
      <c r="I20" s="92"/>
      <c r="J20" s="92"/>
      <c r="K20" s="92"/>
      <c r="L20" s="91"/>
      <c r="M20" s="174"/>
      <c r="N20" s="92"/>
      <c r="O20" s="51"/>
      <c r="P20" s="67" t="s">
        <v>230</v>
      </c>
      <c r="Q20" s="71" t="s">
        <v>172</v>
      </c>
      <c r="R20" s="71"/>
      <c r="S20" s="71"/>
      <c r="T20" s="71"/>
      <c r="U20" s="71"/>
      <c r="V20" s="71"/>
      <c r="W20" s="71"/>
      <c r="X20" s="71"/>
      <c r="Y20" s="67"/>
      <c r="Z20" s="67" t="s">
        <v>172</v>
      </c>
      <c r="AA20" s="67"/>
      <c r="AB20" s="67"/>
      <c r="AC20" s="51"/>
      <c r="AD20" s="214" t="s">
        <v>229</v>
      </c>
      <c r="AE20" s="215"/>
      <c r="AF20" s="51"/>
      <c r="AG20" s="74"/>
      <c r="AH20" s="72" t="s">
        <v>229</v>
      </c>
      <c r="AI20" s="72"/>
      <c r="AJ20" s="67"/>
      <c r="AK20" s="67" t="s">
        <v>229</v>
      </c>
      <c r="AL20" s="67"/>
      <c r="AM20" s="51"/>
      <c r="AN20" s="67" t="s">
        <v>229</v>
      </c>
      <c r="AO20" s="67"/>
      <c r="AP20" s="67" t="s">
        <v>229</v>
      </c>
      <c r="AQ20" s="67"/>
      <c r="AR20" s="67" t="s">
        <v>229</v>
      </c>
      <c r="AS20" s="67"/>
      <c r="AT20" s="51"/>
      <c r="AU20" s="67"/>
      <c r="AV20" s="67"/>
      <c r="AW20" s="51"/>
      <c r="AX20" s="67"/>
      <c r="AY20" s="67"/>
      <c r="AZ20" s="67"/>
      <c r="BA20" s="51"/>
      <c r="BB20" s="67"/>
      <c r="BC20" s="73"/>
      <c r="BD20" s="67"/>
      <c r="BE20" s="51"/>
      <c r="BF20" s="51"/>
      <c r="BG20" s="51"/>
      <c r="BH20" s="51"/>
      <c r="BI20" s="51"/>
      <c r="BJ20" s="51"/>
      <c r="BK20" s="51"/>
      <c r="BL20" s="51"/>
      <c r="BM20" s="51"/>
      <c r="BN20" s="51"/>
      <c r="BO20" s="214" t="s">
        <v>308</v>
      </c>
      <c r="BP20" s="215"/>
    </row>
    <row r="21" spans="1:68" ht="84" customHeight="1" thickBot="1" x14ac:dyDescent="0.2">
      <c r="A21" s="94"/>
      <c r="B21" s="98"/>
      <c r="C21" s="91"/>
      <c r="D21" s="91"/>
      <c r="E21" s="91"/>
      <c r="F21" s="91"/>
      <c r="G21" s="91"/>
      <c r="H21" s="91"/>
      <c r="I21" s="91"/>
      <c r="J21" s="91"/>
      <c r="K21" s="91"/>
      <c r="L21" s="28" t="str">
        <f>'Mapa de Riesgos'!S18</f>
        <v>Monitoreo de las ambulancias por GPS</v>
      </c>
      <c r="M21" s="80" t="s">
        <v>231</v>
      </c>
      <c r="N21" s="91"/>
      <c r="O21" s="51"/>
      <c r="P21" s="67" t="s">
        <v>232</v>
      </c>
      <c r="Q21" s="71" t="s">
        <v>172</v>
      </c>
      <c r="R21" s="71"/>
      <c r="S21" s="71"/>
      <c r="T21" s="71"/>
      <c r="U21" s="71"/>
      <c r="V21" s="71" t="s">
        <v>172</v>
      </c>
      <c r="W21" s="71"/>
      <c r="X21" s="71"/>
      <c r="Y21" s="67"/>
      <c r="Z21" s="67"/>
      <c r="AA21" s="67" t="s">
        <v>229</v>
      </c>
      <c r="AB21" s="67"/>
      <c r="AC21" s="51"/>
      <c r="AD21" s="214" t="s">
        <v>229</v>
      </c>
      <c r="AE21" s="215"/>
      <c r="AF21" s="51"/>
      <c r="AG21" s="74"/>
      <c r="AH21" s="72" t="s">
        <v>229</v>
      </c>
      <c r="AI21" s="72"/>
      <c r="AJ21" s="67"/>
      <c r="AK21" s="67" t="s">
        <v>229</v>
      </c>
      <c r="AL21" s="67"/>
      <c r="AM21" s="51"/>
      <c r="AN21" s="67" t="s">
        <v>229</v>
      </c>
      <c r="AO21" s="67"/>
      <c r="AP21" s="67" t="s">
        <v>229</v>
      </c>
      <c r="AQ21" s="67"/>
      <c r="AR21" s="67" t="s">
        <v>229</v>
      </c>
      <c r="AS21" s="67"/>
      <c r="AT21" s="51"/>
      <c r="AU21" s="67"/>
      <c r="AV21" s="67"/>
      <c r="AW21" s="51"/>
      <c r="AX21" s="67"/>
      <c r="AY21" s="67"/>
      <c r="AZ21" s="67"/>
      <c r="BA21" s="51"/>
      <c r="BB21" s="67"/>
      <c r="BC21" s="73"/>
      <c r="BD21" s="67"/>
      <c r="BE21" s="51"/>
      <c r="BF21" s="51"/>
      <c r="BG21" s="51"/>
      <c r="BH21" s="51"/>
      <c r="BI21" s="51"/>
      <c r="BJ21" s="51"/>
      <c r="BK21" s="51"/>
      <c r="BL21" s="51"/>
      <c r="BM21" s="51"/>
      <c r="BN21" s="51"/>
      <c r="BO21" s="214" t="s">
        <v>308</v>
      </c>
      <c r="BP21" s="215"/>
    </row>
    <row r="22" spans="1:68" ht="66.75" customHeight="1" thickBot="1" x14ac:dyDescent="0.2">
      <c r="A22" s="93">
        <v>3</v>
      </c>
      <c r="B22" s="96" t="str">
        <f>'Mapa de Riesgos'!H19</f>
        <v xml:space="preserve"> Corrupción</v>
      </c>
      <c r="C22" s="90" t="str">
        <f>'Mapa de Riesgos'!I19</f>
        <v xml:space="preserve">1. Dadivas ofrecidas por terceros. 2. Ordenes de un superior.3. Presiones sociales </v>
      </c>
      <c r="D22" s="90" t="str">
        <f>'Mapa de Riesgos'!J19</f>
        <v>Omisión intencional en la aplicación de los descuentos de ley a beneficio de un tercero</v>
      </c>
      <c r="E22" s="90" t="str">
        <f>'Mapa de Riesgos'!K19</f>
        <v xml:space="preserve">1. Sanciones tributarias. 2. Investigaciones. </v>
      </c>
      <c r="F22" s="90" t="str">
        <f>'Mapa de Riesgos'!X19</f>
        <v>MODERADA</v>
      </c>
      <c r="G22" s="90" t="str">
        <f>'Mapa de Riesgos'!Y19</f>
        <v>ASUMIR, REDUCIR EL RIESGO</v>
      </c>
      <c r="H22" s="90" t="str">
        <f>'Mapa de Controles'!AC19</f>
        <v>Si el proceso lo requiere</v>
      </c>
      <c r="I22" s="90" t="str">
        <f>'Mapa de Riesgos'!AC19</f>
        <v>Software con parametrizaciones actualizado</v>
      </c>
      <c r="J22" s="90" t="s">
        <v>233</v>
      </c>
      <c r="K22" s="90" t="s">
        <v>307</v>
      </c>
      <c r="L22" s="90" t="str">
        <f>'Mapa de Riesgos'!S19</f>
        <v>Parametrización software contable, para causación de retenciones</v>
      </c>
      <c r="M22" s="90" t="s">
        <v>231</v>
      </c>
      <c r="N22" s="90" t="s">
        <v>212</v>
      </c>
      <c r="O22" s="51"/>
      <c r="P22" s="67" t="s">
        <v>234</v>
      </c>
      <c r="Q22" s="71" t="s">
        <v>172</v>
      </c>
      <c r="R22" s="71"/>
      <c r="S22" s="71"/>
      <c r="T22" s="71"/>
      <c r="U22" s="71"/>
      <c r="V22" s="71" t="s">
        <v>172</v>
      </c>
      <c r="W22" s="71"/>
      <c r="X22" s="71"/>
      <c r="Y22" s="67"/>
      <c r="Z22" s="67"/>
      <c r="AA22" s="67" t="s">
        <v>229</v>
      </c>
      <c r="AB22" s="67"/>
      <c r="AC22" s="51"/>
      <c r="AD22" s="214" t="s">
        <v>229</v>
      </c>
      <c r="AE22" s="215"/>
      <c r="AF22" s="51"/>
      <c r="AG22" s="74"/>
      <c r="AH22" s="72" t="s">
        <v>229</v>
      </c>
      <c r="AI22" s="72"/>
      <c r="AJ22" s="67"/>
      <c r="AK22" s="67" t="s">
        <v>229</v>
      </c>
      <c r="AL22" s="67"/>
      <c r="AM22" s="51"/>
      <c r="AN22" s="67" t="s">
        <v>229</v>
      </c>
      <c r="AO22" s="67"/>
      <c r="AP22" s="67" t="s">
        <v>229</v>
      </c>
      <c r="AQ22" s="67"/>
      <c r="AR22" s="67" t="s">
        <v>229</v>
      </c>
      <c r="AS22" s="67"/>
      <c r="AT22" s="51"/>
      <c r="AU22" s="67"/>
      <c r="AV22" s="67"/>
      <c r="AW22" s="51"/>
      <c r="AX22" s="67"/>
      <c r="AY22" s="67"/>
      <c r="AZ22" s="67"/>
      <c r="BA22" s="51"/>
      <c r="BB22" s="67"/>
      <c r="BC22" s="73"/>
      <c r="BD22" s="67"/>
      <c r="BE22" s="51"/>
      <c r="BF22" s="51"/>
      <c r="BG22" s="51"/>
      <c r="BH22" s="51"/>
      <c r="BI22" s="51"/>
      <c r="BJ22" s="51"/>
      <c r="BK22" s="51"/>
      <c r="BL22" s="51"/>
      <c r="BM22" s="51"/>
      <c r="BN22" s="51"/>
      <c r="BO22" s="214" t="s">
        <v>309</v>
      </c>
      <c r="BP22" s="215"/>
    </row>
    <row r="23" spans="1:68" ht="52.5" customHeight="1" thickBot="1" x14ac:dyDescent="0.2">
      <c r="A23" s="127"/>
      <c r="B23" s="97"/>
      <c r="C23" s="92"/>
      <c r="D23" s="92"/>
      <c r="E23" s="92"/>
      <c r="F23" s="92"/>
      <c r="G23" s="92"/>
      <c r="H23" s="92"/>
      <c r="I23" s="92"/>
      <c r="J23" s="92"/>
      <c r="K23" s="212"/>
      <c r="L23" s="92"/>
      <c r="M23" s="92"/>
      <c r="N23" s="92"/>
      <c r="O23" s="51"/>
      <c r="P23" s="67" t="s">
        <v>235</v>
      </c>
      <c r="Q23" s="71" t="s">
        <v>172</v>
      </c>
      <c r="R23" s="71" t="s">
        <v>172</v>
      </c>
      <c r="S23" s="71" t="s">
        <v>172</v>
      </c>
      <c r="T23" s="71"/>
      <c r="U23" s="71"/>
      <c r="V23" s="71"/>
      <c r="W23" s="71"/>
      <c r="X23" s="71"/>
      <c r="Y23" s="67"/>
      <c r="Z23" s="67"/>
      <c r="AA23" s="67"/>
      <c r="AB23" s="67" t="s">
        <v>229</v>
      </c>
      <c r="AC23" s="51"/>
      <c r="AD23" s="214" t="s">
        <v>229</v>
      </c>
      <c r="AE23" s="215"/>
      <c r="AF23" s="51"/>
      <c r="AG23" s="74"/>
      <c r="AH23" s="72" t="s">
        <v>229</v>
      </c>
      <c r="AI23" s="72"/>
      <c r="AJ23" s="67"/>
      <c r="AK23" s="67" t="s">
        <v>229</v>
      </c>
      <c r="AL23" s="67"/>
      <c r="AM23" s="51"/>
      <c r="AN23" s="67" t="s">
        <v>229</v>
      </c>
      <c r="AO23" s="67"/>
      <c r="AP23" s="67" t="s">
        <v>229</v>
      </c>
      <c r="AQ23" s="67"/>
      <c r="AR23" s="67" t="s">
        <v>229</v>
      </c>
      <c r="AS23" s="67"/>
      <c r="AT23" s="51"/>
      <c r="AU23" s="67"/>
      <c r="AV23" s="67"/>
      <c r="AW23" s="51"/>
      <c r="AX23" s="67"/>
      <c r="AY23" s="67"/>
      <c r="AZ23" s="67"/>
      <c r="BA23" s="51"/>
      <c r="BB23" s="67"/>
      <c r="BC23" s="73"/>
      <c r="BD23" s="67"/>
      <c r="BE23" s="51"/>
      <c r="BF23" s="51"/>
      <c r="BG23" s="51"/>
      <c r="BH23" s="51"/>
      <c r="BI23" s="51"/>
      <c r="BJ23" s="51"/>
      <c r="BK23" s="51"/>
      <c r="BL23" s="51"/>
      <c r="BM23" s="51"/>
      <c r="BN23" s="51"/>
      <c r="BO23" s="214" t="s">
        <v>308</v>
      </c>
      <c r="BP23" s="215"/>
    </row>
    <row r="24" spans="1:68" ht="46.5" customHeight="1" thickBot="1" x14ac:dyDescent="0.2">
      <c r="A24" s="94"/>
      <c r="B24" s="98"/>
      <c r="C24" s="91"/>
      <c r="D24" s="91"/>
      <c r="E24" s="91"/>
      <c r="F24" s="91"/>
      <c r="G24" s="91"/>
      <c r="H24" s="91"/>
      <c r="I24" s="91"/>
      <c r="J24" s="91"/>
      <c r="K24" s="208"/>
      <c r="L24" s="91"/>
      <c r="M24" s="91"/>
      <c r="N24" s="91"/>
      <c r="O24" s="51"/>
      <c r="P24" s="67" t="s">
        <v>236</v>
      </c>
      <c r="Q24" s="71" t="s">
        <v>172</v>
      </c>
      <c r="R24" s="71"/>
      <c r="S24" s="71"/>
      <c r="T24" s="71"/>
      <c r="U24" s="71" t="s">
        <v>172</v>
      </c>
      <c r="V24" s="71"/>
      <c r="W24" s="71"/>
      <c r="X24" s="71"/>
      <c r="Y24" s="67"/>
      <c r="Z24" s="67"/>
      <c r="AA24" s="67"/>
      <c r="AB24" s="67" t="s">
        <v>229</v>
      </c>
      <c r="AC24" s="51"/>
      <c r="AD24" s="214" t="s">
        <v>229</v>
      </c>
      <c r="AE24" s="215"/>
      <c r="AF24" s="51"/>
      <c r="AG24" s="74"/>
      <c r="AH24" s="72" t="s">
        <v>229</v>
      </c>
      <c r="AI24" s="72"/>
      <c r="AJ24" s="67"/>
      <c r="AK24" s="67" t="s">
        <v>229</v>
      </c>
      <c r="AL24" s="67"/>
      <c r="AM24" s="51"/>
      <c r="AN24" s="67" t="s">
        <v>229</v>
      </c>
      <c r="AO24" s="67"/>
      <c r="AP24" s="67" t="s">
        <v>229</v>
      </c>
      <c r="AQ24" s="67"/>
      <c r="AR24" s="67" t="s">
        <v>229</v>
      </c>
      <c r="AS24" s="67"/>
      <c r="AT24" s="51"/>
      <c r="AU24" s="67"/>
      <c r="AV24" s="67"/>
      <c r="AW24" s="51"/>
      <c r="AX24" s="67"/>
      <c r="AY24" s="67"/>
      <c r="AZ24" s="67"/>
      <c r="BA24" s="51"/>
      <c r="BB24" s="67"/>
      <c r="BC24" s="73"/>
      <c r="BD24" s="67"/>
      <c r="BE24" s="51"/>
      <c r="BF24" s="51"/>
      <c r="BG24" s="51"/>
      <c r="BH24" s="51"/>
      <c r="BI24" s="51"/>
      <c r="BJ24" s="51"/>
      <c r="BK24" s="51"/>
      <c r="BL24" s="51"/>
      <c r="BM24" s="51"/>
      <c r="BN24" s="51"/>
      <c r="BO24" s="216" t="s">
        <v>308</v>
      </c>
      <c r="BP24" s="217"/>
    </row>
    <row r="25" spans="1:68" ht="37.5" customHeight="1" thickBot="1" x14ac:dyDescent="0.2">
      <c r="A25" s="93">
        <v>4</v>
      </c>
      <c r="B25" s="96" t="str">
        <f>'Mapa de Riesgos'!H22</f>
        <v xml:space="preserve"> Corrupción</v>
      </c>
      <c r="C25" s="90" t="str">
        <f>'Mapa de Riesgos'!I22</f>
        <v>1. Inexistencia de controles en manejo de polizas.</v>
      </c>
      <c r="D25" s="90" t="str">
        <f>'Mapa de Riesgos'!J22</f>
        <v>Vencimiento injustificado de pólizas</v>
      </c>
      <c r="E25" s="90" t="str">
        <f>'Mapa de Riesgos'!K22</f>
        <v>1. Detrimento. 2. sanciones disciplinarias. 3. Perdida de propiedad planta y equipos en casos de siniestros</v>
      </c>
      <c r="F25" s="90" t="str">
        <f>'Mapa de Riesgos'!X22</f>
        <v>ALTA</v>
      </c>
      <c r="G25" s="90" t="str">
        <f>'Mapa de Riesgos'!Y22</f>
        <v>REDUCIR, EVITAR, COMPARTIR O TRANSFERIR EL RIESGO</v>
      </c>
      <c r="H25" s="90" t="str">
        <f>'Mapa de Controles'!AC22</f>
        <v>Debe formularse</v>
      </c>
      <c r="I25" s="90" t="str">
        <f>'Mapa de Riesgos'!AC22</f>
        <v>Porcentaje de vencimiento de polizas</v>
      </c>
      <c r="J25" s="90" t="s">
        <v>237</v>
      </c>
      <c r="K25" s="90" t="s">
        <v>310</v>
      </c>
      <c r="L25" s="90" t="s">
        <v>88</v>
      </c>
      <c r="M25" s="90" t="s">
        <v>311</v>
      </c>
      <c r="N25" s="90" t="s">
        <v>212</v>
      </c>
      <c r="O25" s="51"/>
      <c r="P25" s="67" t="s">
        <v>238</v>
      </c>
      <c r="Q25" s="71" t="s">
        <v>172</v>
      </c>
      <c r="R25" s="71"/>
      <c r="S25" s="71"/>
      <c r="T25" s="71"/>
      <c r="U25" s="71" t="s">
        <v>172</v>
      </c>
      <c r="V25" s="71"/>
      <c r="W25" s="71"/>
      <c r="X25" s="71"/>
      <c r="Y25" s="67"/>
      <c r="Z25" s="67"/>
      <c r="AA25" s="67"/>
      <c r="AB25" s="67" t="s">
        <v>229</v>
      </c>
      <c r="AC25" s="51"/>
      <c r="AD25" s="214" t="s">
        <v>229</v>
      </c>
      <c r="AE25" s="215"/>
      <c r="AF25" s="51"/>
      <c r="AG25" s="74"/>
      <c r="AH25" s="72" t="s">
        <v>229</v>
      </c>
      <c r="AI25" s="72"/>
      <c r="AJ25" s="67"/>
      <c r="AK25" s="67" t="s">
        <v>229</v>
      </c>
      <c r="AL25" s="67"/>
      <c r="AM25" s="51"/>
      <c r="AN25" s="67" t="s">
        <v>229</v>
      </c>
      <c r="AO25" s="67"/>
      <c r="AP25" s="67" t="s">
        <v>229</v>
      </c>
      <c r="AQ25" s="67"/>
      <c r="AR25" s="67" t="s">
        <v>229</v>
      </c>
      <c r="AS25" s="67"/>
      <c r="AT25" s="51"/>
      <c r="AU25" s="67"/>
      <c r="AV25" s="67"/>
      <c r="AW25" s="51"/>
      <c r="AX25" s="67"/>
      <c r="AY25" s="67"/>
      <c r="AZ25" s="67"/>
      <c r="BA25" s="51"/>
      <c r="BB25" s="67"/>
      <c r="BC25" s="73"/>
      <c r="BD25" s="67"/>
      <c r="BE25" s="51"/>
      <c r="BF25" s="51"/>
      <c r="BG25" s="51"/>
      <c r="BH25" s="51"/>
      <c r="BI25" s="51"/>
      <c r="BJ25" s="51"/>
      <c r="BK25" s="51"/>
      <c r="BL25" s="51"/>
      <c r="BM25" s="51"/>
      <c r="BN25" s="51"/>
      <c r="BO25" s="218"/>
      <c r="BP25" s="219"/>
    </row>
    <row r="26" spans="1:68" ht="31.5" customHeight="1" x14ac:dyDescent="0.15">
      <c r="A26" s="127"/>
      <c r="B26" s="97"/>
      <c r="C26" s="92"/>
      <c r="D26" s="92"/>
      <c r="E26" s="92"/>
      <c r="F26" s="92"/>
      <c r="G26" s="92"/>
      <c r="H26" s="92"/>
      <c r="I26" s="92"/>
      <c r="J26" s="92"/>
      <c r="K26" s="212"/>
      <c r="L26" s="92"/>
      <c r="M26" s="92"/>
      <c r="N26" s="92"/>
      <c r="O26" s="51"/>
      <c r="P26" s="209" t="s">
        <v>239</v>
      </c>
      <c r="Q26" s="209"/>
      <c r="R26" s="209"/>
      <c r="S26" s="75"/>
      <c r="T26" s="75"/>
      <c r="U26" s="210" t="s">
        <v>240</v>
      </c>
      <c r="V26" s="210"/>
      <c r="W26" s="210"/>
      <c r="X26" s="210"/>
      <c r="Y26" s="210"/>
      <c r="Z26" s="210"/>
      <c r="AA26" s="210"/>
      <c r="AB26" s="210"/>
      <c r="AC26" s="60"/>
      <c r="AD26" s="209" t="s">
        <v>241</v>
      </c>
      <c r="AE26" s="209"/>
      <c r="AF26" s="60"/>
      <c r="AG26" s="211"/>
      <c r="AH26" s="211"/>
      <c r="AI26" s="211"/>
      <c r="AJ26" s="211"/>
      <c r="AK26" s="211"/>
      <c r="AL26" s="211"/>
      <c r="AM26" s="61"/>
      <c r="AN26" s="61"/>
      <c r="AO26" s="61"/>
      <c r="AP26" s="61"/>
      <c r="AQ26" s="61"/>
      <c r="AR26" s="61"/>
      <c r="AS26" s="61"/>
      <c r="AT26" s="61"/>
      <c r="AU26" s="213" t="s">
        <v>242</v>
      </c>
      <c r="AV26" s="213"/>
      <c r="AW26" s="51"/>
      <c r="AX26" s="209" t="s">
        <v>243</v>
      </c>
      <c r="AY26" s="209"/>
      <c r="AZ26" s="209"/>
      <c r="BA26" s="51"/>
      <c r="BB26" s="209" t="s">
        <v>244</v>
      </c>
      <c r="BC26" s="209"/>
      <c r="BD26" s="209"/>
      <c r="BE26" s="51"/>
      <c r="BF26" s="51"/>
      <c r="BG26" s="51"/>
      <c r="BH26" s="51"/>
      <c r="BI26" s="51"/>
      <c r="BJ26" s="51"/>
      <c r="BK26" s="51"/>
      <c r="BL26" s="51"/>
      <c r="BM26" s="51"/>
      <c r="BN26" s="51"/>
      <c r="BO26" s="51"/>
      <c r="BP26" s="51"/>
    </row>
    <row r="27" spans="1:68" ht="32.25" customHeight="1" x14ac:dyDescent="0.25">
      <c r="A27" s="94"/>
      <c r="B27" s="98"/>
      <c r="C27" s="91"/>
      <c r="D27" s="91"/>
      <c r="E27" s="91"/>
      <c r="F27" s="91"/>
      <c r="G27" s="91"/>
      <c r="H27" s="91"/>
      <c r="I27" s="91"/>
      <c r="J27" s="91"/>
      <c r="K27" s="208"/>
      <c r="L27" s="91"/>
      <c r="M27" s="91"/>
      <c r="N27" s="91"/>
    </row>
    <row r="28" spans="1:68" ht="111.75" customHeight="1" x14ac:dyDescent="0.25">
      <c r="A28" s="93">
        <v>5</v>
      </c>
      <c r="B28" s="96" t="str">
        <f>'Mapa de Riesgos'!H25</f>
        <v xml:space="preserve"> Corrupción</v>
      </c>
      <c r="C28" s="90" t="str">
        <f>'Mapa de Riesgos'!I25</f>
        <v>1. Inexistencia de controles en seguridad de la informacion.</v>
      </c>
      <c r="D28" s="90" t="str">
        <f>'Mapa de Riesgos'!J25</f>
        <v>Manipulación de información a beneficio de un tercero</v>
      </c>
      <c r="E28" s="90" t="str">
        <f>'Mapa de Riesgos'!K25</f>
        <v>1. Sanciones disciplinarias. 2. Demandas. 3. Perdida de la imagen institucional.</v>
      </c>
      <c r="F28" s="90" t="str">
        <f>'Mapa de Riesgos'!X25</f>
        <v>ALTA</v>
      </c>
      <c r="G28" s="90" t="str">
        <f>'Mapa de Riesgos'!Y25</f>
        <v>REDUCIR, EVITAR, COMPARTIR O TRANSFERIR EL RIESGO</v>
      </c>
      <c r="H28" s="90" t="str">
        <f>'Mapa de Controles'!AC25</f>
        <v>Debe formularse</v>
      </c>
      <c r="I28" s="90" t="str">
        <f>'Mapa de Riesgos'!AC25</f>
        <v>Porcentaje de intentos de ataques de seguridad digital o robo de información</v>
      </c>
      <c r="J28" s="90" t="s">
        <v>245</v>
      </c>
      <c r="K28" s="79" t="s">
        <v>246</v>
      </c>
      <c r="L28" s="41" t="str">
        <f>'Mapa de Riesgos'!S25</f>
        <v>Software IDEAS</v>
      </c>
      <c r="M28" s="79" t="s">
        <v>247</v>
      </c>
      <c r="N28" s="90" t="s">
        <v>227</v>
      </c>
    </row>
    <row r="29" spans="1:68" ht="66.75" customHeight="1" x14ac:dyDescent="0.25">
      <c r="A29" s="127"/>
      <c r="B29" s="97"/>
      <c r="C29" s="92"/>
      <c r="D29" s="92"/>
      <c r="E29" s="92"/>
      <c r="F29" s="92"/>
      <c r="G29" s="92"/>
      <c r="H29" s="92"/>
      <c r="I29" s="92"/>
      <c r="J29" s="155"/>
      <c r="K29" s="90" t="s">
        <v>305</v>
      </c>
      <c r="L29" s="276" t="str">
        <f>'Mapa de Riesgos'!S26</f>
        <v>Asignacion de usuario y contraseña institucional de equipo de computo</v>
      </c>
      <c r="M29" s="90" t="s">
        <v>306</v>
      </c>
      <c r="N29" s="156"/>
    </row>
    <row r="30" spans="1:68" ht="88.5" customHeight="1" x14ac:dyDescent="0.25">
      <c r="A30" s="94"/>
      <c r="B30" s="98"/>
      <c r="C30" s="91"/>
      <c r="D30" s="91"/>
      <c r="E30" s="91"/>
      <c r="F30" s="91"/>
      <c r="G30" s="91"/>
      <c r="H30" s="91"/>
      <c r="I30" s="91"/>
      <c r="J30" s="157"/>
      <c r="K30" s="208"/>
      <c r="L30" s="277"/>
      <c r="M30" s="208"/>
      <c r="N30" s="158"/>
    </row>
    <row r="31" spans="1:68" ht="86.25" customHeight="1" x14ac:dyDescent="0.25">
      <c r="A31" s="93">
        <v>6</v>
      </c>
      <c r="B31" s="96" t="str">
        <f>'Mapa de Riesgos'!H28</f>
        <v xml:space="preserve"> Corrupción</v>
      </c>
      <c r="C31" s="90" t="str">
        <f>'Mapa de Riesgos'!I28</f>
        <v xml:space="preserve">1. Desconocimiento de los deberes como servidor publico. 2. Desconocimiento de valores 3. Presiones sociales </v>
      </c>
      <c r="D31" s="90" t="str">
        <f>'Mapa de Riesgos'!J28</f>
        <v>Trafico de influencias  (amiguismo, persona influyente, clientelismo)</v>
      </c>
      <c r="E31" s="90" t="str">
        <f>'Mapa de Riesgos'!K28</f>
        <v>1. Perdida de la imagen institucional. 2. Ineficiencia administrativa. 3. Sanciones disciplinarias y fiscales a los funcioanrios. 4. Mal ambiente por clima laboral</v>
      </c>
      <c r="F31" s="90" t="str">
        <f>'Mapa de Riesgos'!X28</f>
        <v>MODERADA</v>
      </c>
      <c r="G31" s="90" t="str">
        <f>'Mapa de Riesgos'!Y28</f>
        <v>ASUMIR, REDUCIR EL RIESGO</v>
      </c>
      <c r="H31" s="90" t="str">
        <f>'Mapa de Controles'!AC28</f>
        <v>Si el proceso lo requiere</v>
      </c>
      <c r="I31" s="90" t="str">
        <f>'Mapa de Riesgos'!AC28</f>
        <v>Numero de denuncias  por hechos de corrupccion (traficos de influencia)</v>
      </c>
      <c r="J31" s="153" t="s">
        <v>248</v>
      </c>
      <c r="K31" s="279" t="s">
        <v>312</v>
      </c>
      <c r="L31" s="78" t="str">
        <f>'Mapa de Riesgos'!S28</f>
        <v>Despliegue, conocimiento y apropiación del codigo de Integridad</v>
      </c>
      <c r="M31" s="279" t="s">
        <v>314</v>
      </c>
      <c r="N31" s="154" t="s">
        <v>212</v>
      </c>
    </row>
    <row r="32" spans="1:68" ht="33.75" customHeight="1" x14ac:dyDescent="0.25">
      <c r="A32" s="127"/>
      <c r="B32" s="97"/>
      <c r="C32" s="92"/>
      <c r="D32" s="92"/>
      <c r="E32" s="92"/>
      <c r="F32" s="92"/>
      <c r="G32" s="92"/>
      <c r="H32" s="92"/>
      <c r="I32" s="92"/>
      <c r="J32" s="92"/>
      <c r="K32" s="278" t="s">
        <v>313</v>
      </c>
      <c r="L32" s="90" t="str">
        <f>'Mapa de Riesgos'!S29</f>
        <v>Socialización del Codigo Unico Disciplinario</v>
      </c>
      <c r="M32" s="281" t="s">
        <v>314</v>
      </c>
      <c r="N32" s="92"/>
    </row>
    <row r="33" spans="1:14" ht="128.25" customHeight="1" x14ac:dyDescent="0.25">
      <c r="A33" s="94"/>
      <c r="B33" s="98"/>
      <c r="C33" s="91"/>
      <c r="D33" s="91"/>
      <c r="E33" s="91"/>
      <c r="F33" s="91"/>
      <c r="G33" s="91"/>
      <c r="H33" s="91"/>
      <c r="I33" s="91"/>
      <c r="J33" s="91"/>
      <c r="K33" s="280"/>
      <c r="L33" s="91"/>
      <c r="M33" s="282"/>
      <c r="N33" s="91"/>
    </row>
    <row r="34" spans="1:14" ht="61.5" customHeight="1" x14ac:dyDescent="0.25">
      <c r="A34" s="93">
        <v>7</v>
      </c>
      <c r="B34" s="96" t="str">
        <f>'Mapa de Riesgos'!H31</f>
        <v xml:space="preserve"> Corrupción</v>
      </c>
      <c r="C34" s="90" t="str">
        <f>'Mapa de Riesgos'!I31</f>
        <v xml:space="preserve">1. Desconocimiento de los deberes como servidor publico. 2. Desconocimiento de valores 3. Presiones sociales </v>
      </c>
      <c r="D34" s="90" t="str">
        <f>'Mapa de Riesgos'!J31</f>
        <v>Soborno (cohecho - recibir dadivas)</v>
      </c>
      <c r="E34" s="90" t="str">
        <f>'Mapa de Riesgos'!K31</f>
        <v>1. Perdida de la imagen institucional. 2. Ineficiencia administrativa. 3. Sanciones disciplinarias y fiscales a los funcioanrios. 4. Mal ambiente por clima laboral</v>
      </c>
      <c r="F34" s="90" t="str">
        <f>'Mapa de Riesgos'!X31</f>
        <v>ALTA</v>
      </c>
      <c r="G34" s="90" t="str">
        <f>'Mapa de Riesgos'!Y31</f>
        <v>REDUCIR, EVITAR, COMPARTIR O TRANSFERIR EL RIESGO</v>
      </c>
      <c r="H34" s="90" t="str">
        <f>'Mapa de Controles'!AC31</f>
        <v>Debe formularse</v>
      </c>
      <c r="I34" s="90" t="str">
        <f>'Mapa de Riesgos'!AC31</f>
        <v>Numero de denuncias  por hechos de corrupccion (cohecho)</v>
      </c>
      <c r="J34" s="153" t="s">
        <v>248</v>
      </c>
      <c r="K34" s="90" t="s">
        <v>313</v>
      </c>
      <c r="L34" s="78" t="str">
        <f>'Mapa de Riesgos'!S31</f>
        <v>Despliegue, conocimiento y apropiación del codigo de Integridad</v>
      </c>
      <c r="M34" s="279" t="s">
        <v>314</v>
      </c>
      <c r="N34" s="154" t="s">
        <v>227</v>
      </c>
    </row>
    <row r="35" spans="1:14" ht="52.5" customHeight="1" x14ac:dyDescent="0.25">
      <c r="A35" s="127"/>
      <c r="B35" s="97"/>
      <c r="C35" s="92"/>
      <c r="D35" s="92"/>
      <c r="E35" s="92"/>
      <c r="F35" s="92"/>
      <c r="G35" s="92"/>
      <c r="H35" s="92"/>
      <c r="I35" s="92"/>
      <c r="J35" s="92"/>
      <c r="K35" s="92"/>
      <c r="L35" s="90" t="str">
        <f>'Mapa de Riesgos'!S32</f>
        <v>Socialización del Codigo Unico Disciplinario</v>
      </c>
      <c r="M35" s="281" t="s">
        <v>314</v>
      </c>
      <c r="N35" s="92"/>
    </row>
    <row r="36" spans="1:14" ht="40.5" customHeight="1" x14ac:dyDescent="0.25">
      <c r="A36" s="94"/>
      <c r="B36" s="98"/>
      <c r="C36" s="91"/>
      <c r="D36" s="91"/>
      <c r="E36" s="91"/>
      <c r="F36" s="91"/>
      <c r="G36" s="91"/>
      <c r="H36" s="91"/>
      <c r="I36" s="91"/>
      <c r="J36" s="91"/>
      <c r="K36" s="91"/>
      <c r="L36" s="91"/>
      <c r="M36" s="283"/>
      <c r="N36" s="91"/>
    </row>
  </sheetData>
  <mergeCells count="164">
    <mergeCell ref="L35:L36"/>
    <mergeCell ref="L32:L33"/>
    <mergeCell ref="L29:L30"/>
    <mergeCell ref="J34:J36"/>
    <mergeCell ref="J31:J33"/>
    <mergeCell ref="L22:L24"/>
    <mergeCell ref="K25:K27"/>
    <mergeCell ref="M25:M27"/>
    <mergeCell ref="L25:L27"/>
    <mergeCell ref="K34:K36"/>
    <mergeCell ref="K32:K33"/>
    <mergeCell ref="M35:M36"/>
    <mergeCell ref="M32:M33"/>
    <mergeCell ref="I31:I33"/>
    <mergeCell ref="F22:F24"/>
    <mergeCell ref="G22:G24"/>
    <mergeCell ref="H28:H30"/>
    <mergeCell ref="G28:G30"/>
    <mergeCell ref="J22:J24"/>
    <mergeCell ref="J25:J27"/>
    <mergeCell ref="J28:J30"/>
    <mergeCell ref="N34:N36"/>
    <mergeCell ref="A34:A36"/>
    <mergeCell ref="B19:B21"/>
    <mergeCell ref="B22:B24"/>
    <mergeCell ref="B25:B27"/>
    <mergeCell ref="B28:B30"/>
    <mergeCell ref="B31:B33"/>
    <mergeCell ref="B34:B36"/>
    <mergeCell ref="A19:A21"/>
    <mergeCell ref="A22:A24"/>
    <mergeCell ref="A25:A27"/>
    <mergeCell ref="A28:A30"/>
    <mergeCell ref="A31:A33"/>
    <mergeCell ref="E22:E24"/>
    <mergeCell ref="C34:C36"/>
    <mergeCell ref="D34:D36"/>
    <mergeCell ref="E34:E36"/>
    <mergeCell ref="F34:F36"/>
    <mergeCell ref="G34:G36"/>
    <mergeCell ref="H34:H36"/>
    <mergeCell ref="I34:I36"/>
    <mergeCell ref="K19:K21"/>
    <mergeCell ref="D1:M2"/>
    <mergeCell ref="D3:M4"/>
    <mergeCell ref="F5:J5"/>
    <mergeCell ref="A5:E5"/>
    <mergeCell ref="L5:N5"/>
    <mergeCell ref="A1:C4"/>
    <mergeCell ref="F12:G12"/>
    <mergeCell ref="A12:B12"/>
    <mergeCell ref="B16:B18"/>
    <mergeCell ref="C16:C18"/>
    <mergeCell ref="D16:D18"/>
    <mergeCell ref="E16:E18"/>
    <mergeCell ref="F16:F18"/>
    <mergeCell ref="G16:G18"/>
    <mergeCell ref="H16:H18"/>
    <mergeCell ref="H14:H15"/>
    <mergeCell ref="I14:J14"/>
    <mergeCell ref="N31:N33"/>
    <mergeCell ref="F25:F27"/>
    <mergeCell ref="G25:G27"/>
    <mergeCell ref="I28:I30"/>
    <mergeCell ref="H31:H33"/>
    <mergeCell ref="A16:A18"/>
    <mergeCell ref="A14:A15"/>
    <mergeCell ref="B14:E14"/>
    <mergeCell ref="F14:F15"/>
    <mergeCell ref="A6:E6"/>
    <mergeCell ref="F6:J6"/>
    <mergeCell ref="L19:L20"/>
    <mergeCell ref="J16:J18"/>
    <mergeCell ref="J19:J21"/>
    <mergeCell ref="I19:I21"/>
    <mergeCell ref="F19:F21"/>
    <mergeCell ref="G19:G21"/>
    <mergeCell ref="H19:H21"/>
    <mergeCell ref="I16:I18"/>
    <mergeCell ref="L6:N6"/>
    <mergeCell ref="C12:D12"/>
    <mergeCell ref="H12:I12"/>
    <mergeCell ref="M12:N12"/>
    <mergeCell ref="G14:G15"/>
    <mergeCell ref="K16:K18"/>
    <mergeCell ref="C31:C33"/>
    <mergeCell ref="D31:D33"/>
    <mergeCell ref="E31:E33"/>
    <mergeCell ref="F31:F33"/>
    <mergeCell ref="C28:C30"/>
    <mergeCell ref="D28:D30"/>
    <mergeCell ref="E28:E30"/>
    <mergeCell ref="F28:F30"/>
    <mergeCell ref="G31:G33"/>
    <mergeCell ref="C25:C27"/>
    <mergeCell ref="D25:D27"/>
    <mergeCell ref="E25:E27"/>
    <mergeCell ref="C19:C21"/>
    <mergeCell ref="D19:D21"/>
    <mergeCell ref="E19:E21"/>
    <mergeCell ref="C22:C24"/>
    <mergeCell ref="D22:D24"/>
    <mergeCell ref="N16:N18"/>
    <mergeCell ref="N22:N24"/>
    <mergeCell ref="H22:H24"/>
    <mergeCell ref="I22:I24"/>
    <mergeCell ref="H25:H27"/>
    <mergeCell ref="I25:I27"/>
    <mergeCell ref="O3:AM3"/>
    <mergeCell ref="P5:Y5"/>
    <mergeCell ref="Q7:R7"/>
    <mergeCell ref="X7:Y7"/>
    <mergeCell ref="O12:AM12"/>
    <mergeCell ref="P15:P18"/>
    <mergeCell ref="Q15:Q18"/>
    <mergeCell ref="R15:AB15"/>
    <mergeCell ref="AD15:AE18"/>
    <mergeCell ref="AG15:AI17"/>
    <mergeCell ref="AJ15:AL17"/>
    <mergeCell ref="BO15:BP17"/>
    <mergeCell ref="R16:Y17"/>
    <mergeCell ref="Z16:Z18"/>
    <mergeCell ref="AA16:AA18"/>
    <mergeCell ref="AB16:AB18"/>
    <mergeCell ref="BL16:BM17"/>
    <mergeCell ref="BO18:BP18"/>
    <mergeCell ref="AD19:AE19"/>
    <mergeCell ref="BO19:BP19"/>
    <mergeCell ref="AN15:AO17"/>
    <mergeCell ref="AP15:AQ17"/>
    <mergeCell ref="AR15:AS17"/>
    <mergeCell ref="AU15:AV17"/>
    <mergeCell ref="AX15:AZ17"/>
    <mergeCell ref="BB15:BD17"/>
    <mergeCell ref="BF15:BG15"/>
    <mergeCell ref="BI15:BJ15"/>
    <mergeCell ref="BL15:BM15"/>
    <mergeCell ref="AJ26:AL26"/>
    <mergeCell ref="AU26:AV26"/>
    <mergeCell ref="N25:N27"/>
    <mergeCell ref="AX26:AZ26"/>
    <mergeCell ref="BB26:BD26"/>
    <mergeCell ref="BO20:BP20"/>
    <mergeCell ref="AD21:AE21"/>
    <mergeCell ref="BO21:BP21"/>
    <mergeCell ref="AD22:AE22"/>
    <mergeCell ref="BO22:BP22"/>
    <mergeCell ref="AD23:AE23"/>
    <mergeCell ref="BO23:BP23"/>
    <mergeCell ref="AD24:AE24"/>
    <mergeCell ref="BO24:BP25"/>
    <mergeCell ref="AD25:AE25"/>
    <mergeCell ref="N19:N21"/>
    <mergeCell ref="AD20:AE20"/>
    <mergeCell ref="K29:K30"/>
    <mergeCell ref="M29:M30"/>
    <mergeCell ref="P26:R26"/>
    <mergeCell ref="U26:AB26"/>
    <mergeCell ref="AD26:AE26"/>
    <mergeCell ref="M19:M20"/>
    <mergeCell ref="N28:N30"/>
    <mergeCell ref="AG26:AI26"/>
    <mergeCell ref="K22:K24"/>
    <mergeCell ref="M22:M24"/>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E30"/>
  <sheetViews>
    <sheetView workbookViewId="0">
      <selection activeCell="C13" sqref="C13"/>
    </sheetView>
  </sheetViews>
  <sheetFormatPr baseColWidth="10" defaultColWidth="11.42578125" defaultRowHeight="14.25" x14ac:dyDescent="0.2"/>
  <cols>
    <col min="1" max="1" width="58" style="37" bestFit="1" customWidth="1"/>
    <col min="2" max="2" width="7.28515625" style="37" customWidth="1"/>
    <col min="3" max="3" width="38.5703125" style="37" bestFit="1" customWidth="1"/>
    <col min="4" max="4" width="5.7109375" style="37" customWidth="1"/>
    <col min="5" max="5" width="51.140625" style="37" bestFit="1" customWidth="1"/>
    <col min="6" max="16384" width="11.42578125" style="37"/>
  </cols>
  <sheetData>
    <row r="2" spans="1:5" x14ac:dyDescent="0.2">
      <c r="A2" s="38" t="s">
        <v>16</v>
      </c>
      <c r="C2" s="38" t="s">
        <v>249</v>
      </c>
      <c r="E2" s="38" t="s">
        <v>250</v>
      </c>
    </row>
    <row r="4" spans="1:5" x14ac:dyDescent="0.2">
      <c r="A4" s="38" t="s">
        <v>251</v>
      </c>
      <c r="C4" s="37" t="s">
        <v>252</v>
      </c>
      <c r="E4" s="37" t="s">
        <v>139</v>
      </c>
    </row>
    <row r="5" spans="1:5" x14ac:dyDescent="0.2">
      <c r="A5" s="37" t="s">
        <v>253</v>
      </c>
      <c r="C5" s="37" t="s">
        <v>254</v>
      </c>
      <c r="E5" s="37" t="s">
        <v>255</v>
      </c>
    </row>
    <row r="6" spans="1:5" x14ac:dyDescent="0.2">
      <c r="A6" s="37" t="s">
        <v>45</v>
      </c>
      <c r="C6" s="37" t="s">
        <v>256</v>
      </c>
    </row>
    <row r="7" spans="1:5" x14ac:dyDescent="0.2">
      <c r="A7" s="37" t="s">
        <v>84</v>
      </c>
      <c r="C7" s="37" t="s">
        <v>257</v>
      </c>
      <c r="E7" s="37" t="s">
        <v>258</v>
      </c>
    </row>
    <row r="8" spans="1:5" x14ac:dyDescent="0.2">
      <c r="A8" s="37" t="s">
        <v>92</v>
      </c>
      <c r="C8" s="37" t="s">
        <v>259</v>
      </c>
      <c r="E8" s="37" t="s">
        <v>260</v>
      </c>
    </row>
    <row r="9" spans="1:5" x14ac:dyDescent="0.2">
      <c r="A9" s="37" t="s">
        <v>261</v>
      </c>
      <c r="C9" s="37" t="s">
        <v>262</v>
      </c>
      <c r="E9" s="37" t="s">
        <v>140</v>
      </c>
    </row>
    <row r="10" spans="1:5" x14ac:dyDescent="0.2">
      <c r="A10" s="37" t="s">
        <v>263</v>
      </c>
      <c r="C10" s="37" t="s">
        <v>264</v>
      </c>
      <c r="E10" s="37" t="s">
        <v>265</v>
      </c>
    </row>
    <row r="11" spans="1:5" x14ac:dyDescent="0.2">
      <c r="C11" s="37" t="s">
        <v>47</v>
      </c>
      <c r="E11" s="37" t="s">
        <v>266</v>
      </c>
    </row>
    <row r="12" spans="1:5" x14ac:dyDescent="0.2">
      <c r="A12" s="38" t="s">
        <v>267</v>
      </c>
      <c r="C12" s="37" t="s">
        <v>268</v>
      </c>
      <c r="E12" s="37" t="s">
        <v>141</v>
      </c>
    </row>
    <row r="13" spans="1:5" x14ac:dyDescent="0.2">
      <c r="A13" s="37" t="s">
        <v>269</v>
      </c>
      <c r="E13" s="37" t="s">
        <v>270</v>
      </c>
    </row>
    <row r="14" spans="1:5" x14ac:dyDescent="0.2">
      <c r="A14" s="37" t="s">
        <v>271</v>
      </c>
      <c r="C14" s="38" t="s">
        <v>272</v>
      </c>
      <c r="E14" s="37" t="s">
        <v>273</v>
      </c>
    </row>
    <row r="15" spans="1:5" x14ac:dyDescent="0.2">
      <c r="A15" s="37" t="s">
        <v>75</v>
      </c>
      <c r="C15" s="37" t="s">
        <v>52</v>
      </c>
      <c r="E15" s="37" t="s">
        <v>142</v>
      </c>
    </row>
    <row r="16" spans="1:5" x14ac:dyDescent="0.2">
      <c r="A16" s="37" t="s">
        <v>274</v>
      </c>
      <c r="C16" s="37" t="s">
        <v>60</v>
      </c>
      <c r="E16" s="37" t="s">
        <v>162</v>
      </c>
    </row>
    <row r="17" spans="1:5" x14ac:dyDescent="0.2">
      <c r="A17" s="37" t="s">
        <v>275</v>
      </c>
      <c r="E17" s="37" t="s">
        <v>276</v>
      </c>
    </row>
    <row r="18" spans="1:5" x14ac:dyDescent="0.2">
      <c r="C18" s="38" t="s">
        <v>277</v>
      </c>
      <c r="E18" s="37" t="s">
        <v>143</v>
      </c>
    </row>
    <row r="19" spans="1:5" x14ac:dyDescent="0.2">
      <c r="A19" s="38" t="s">
        <v>278</v>
      </c>
      <c r="C19" s="37" t="s">
        <v>279</v>
      </c>
      <c r="E19" s="37" t="s">
        <v>150</v>
      </c>
    </row>
    <row r="20" spans="1:5" x14ac:dyDescent="0.2">
      <c r="A20" s="37" t="s">
        <v>280</v>
      </c>
      <c r="C20" s="37" t="s">
        <v>281</v>
      </c>
      <c r="E20" s="37" t="s">
        <v>282</v>
      </c>
    </row>
    <row r="21" spans="1:5" x14ac:dyDescent="0.2">
      <c r="A21" s="37" t="s">
        <v>283</v>
      </c>
      <c r="C21" s="37" t="s">
        <v>79</v>
      </c>
      <c r="E21" s="37" t="s">
        <v>284</v>
      </c>
    </row>
    <row r="22" spans="1:5" x14ac:dyDescent="0.2">
      <c r="A22" s="37" t="s">
        <v>285</v>
      </c>
      <c r="C22" s="37" t="s">
        <v>50</v>
      </c>
      <c r="E22" s="37" t="s">
        <v>144</v>
      </c>
    </row>
    <row r="23" spans="1:5" x14ac:dyDescent="0.2">
      <c r="A23" s="37" t="s">
        <v>286</v>
      </c>
      <c r="C23" s="37" t="s">
        <v>287</v>
      </c>
      <c r="E23" s="37" t="s">
        <v>288</v>
      </c>
    </row>
    <row r="24" spans="1:5" x14ac:dyDescent="0.2">
      <c r="A24" s="37" t="s">
        <v>289</v>
      </c>
      <c r="E24" s="37" t="s">
        <v>290</v>
      </c>
    </row>
    <row r="25" spans="1:5" x14ac:dyDescent="0.2">
      <c r="A25" s="37" t="s">
        <v>291</v>
      </c>
      <c r="C25" s="38" t="s">
        <v>292</v>
      </c>
      <c r="E25" s="37" t="s">
        <v>145</v>
      </c>
    </row>
    <row r="26" spans="1:5" x14ac:dyDescent="0.2">
      <c r="A26" s="37" t="s">
        <v>293</v>
      </c>
      <c r="C26" s="37" t="s">
        <v>294</v>
      </c>
      <c r="E26" s="37" t="s">
        <v>155</v>
      </c>
    </row>
    <row r="27" spans="1:5" x14ac:dyDescent="0.2">
      <c r="C27" s="37" t="s">
        <v>295</v>
      </c>
      <c r="E27" s="37" t="s">
        <v>296</v>
      </c>
    </row>
    <row r="28" spans="1:5" x14ac:dyDescent="0.2">
      <c r="C28" s="37" t="s">
        <v>51</v>
      </c>
      <c r="E28" s="37" t="s">
        <v>146</v>
      </c>
    </row>
    <row r="29" spans="1:5" x14ac:dyDescent="0.2">
      <c r="C29" s="37" t="s">
        <v>67</v>
      </c>
      <c r="E29" s="37" t="s">
        <v>156</v>
      </c>
    </row>
    <row r="30" spans="1:5" x14ac:dyDescent="0.2">
      <c r="C30" s="37" t="s">
        <v>297</v>
      </c>
      <c r="E30" s="37" t="s">
        <v>298</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Mapa de Riesgos</vt:lpstr>
      <vt:lpstr>Mapa de Controles</vt:lpstr>
      <vt:lpstr>Seguimiento</vt:lpstr>
      <vt:lpstr>Metodologia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CONTROL INTERNO</dc:creator>
  <cp:keywords/>
  <dc:description/>
  <cp:lastModifiedBy>Angelica Maria Bueno Mosquera</cp:lastModifiedBy>
  <cp:revision/>
  <dcterms:created xsi:type="dcterms:W3CDTF">2019-06-28T13:34:06Z</dcterms:created>
  <dcterms:modified xsi:type="dcterms:W3CDTF">2022-01-17T22:55:04Z</dcterms:modified>
  <cp:category/>
  <cp:contentStatus/>
</cp:coreProperties>
</file>