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36069211\OneDrive - ESE VIDASINU\2021\YESID 2021\MAPA DE RIESGOS\"/>
    </mc:Choice>
  </mc:AlternateContent>
  <xr:revisionPtr revIDLastSave="0" documentId="13_ncr:1_{5C9A627A-E6D2-47C2-9A53-4419ED55BAFA}" xr6:coauthVersionLast="46" xr6:coauthVersionMax="46" xr10:uidLastSave="{00000000-0000-0000-0000-000000000000}"/>
  <bookViews>
    <workbookView xWindow="-120" yWindow="-120" windowWidth="24240" windowHeight="13140" activeTab="2" xr2:uid="{00000000-000D-0000-FFFF-FFFF00000000}"/>
  </bookViews>
  <sheets>
    <sheet name="Mapa de Riesgos" sheetId="1" r:id="rId1"/>
    <sheet name="Mapa de Controles" sheetId="2" r:id="rId2"/>
    <sheet name="Seguimiento" sheetId="3" r:id="rId3"/>
    <sheet name="Metodologi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" l="1"/>
  <c r="C8" i="3" l="1"/>
  <c r="E8" i="2"/>
  <c r="C8" i="2"/>
  <c r="M13" i="1" l="1"/>
  <c r="M16" i="1"/>
  <c r="M19" i="1"/>
  <c r="I15" i="3"/>
  <c r="K15" i="3"/>
  <c r="AG16" i="2"/>
  <c r="I18" i="3" l="1"/>
  <c r="K18" i="3"/>
  <c r="AI16" i="2"/>
  <c r="AI19" i="2"/>
  <c r="AH19" i="2"/>
  <c r="AH16" i="2"/>
  <c r="K12" i="3"/>
  <c r="K13" i="3"/>
  <c r="I12" i="3"/>
  <c r="AI13" i="2"/>
  <c r="AH13" i="2"/>
  <c r="AG14" i="2"/>
  <c r="AG13" i="2"/>
  <c r="P19" i="1" l="1"/>
  <c r="D15" i="3" l="1"/>
  <c r="E15" i="3"/>
  <c r="D18" i="3"/>
  <c r="E18" i="3"/>
  <c r="D12" i="3"/>
  <c r="E12" i="3"/>
  <c r="B15" i="3"/>
  <c r="B18" i="3"/>
  <c r="B12" i="3"/>
  <c r="I16" i="1" l="1"/>
  <c r="C15" i="3" s="1"/>
  <c r="O13" i="1" l="1"/>
  <c r="O19" i="1"/>
  <c r="I19" i="1" l="1"/>
  <c r="C18" i="3" s="1"/>
  <c r="I13" i="1" l="1"/>
  <c r="C12" i="3" s="1"/>
  <c r="V14" i="2" l="1"/>
  <c r="V16" i="2"/>
  <c r="V19" i="2"/>
  <c r="T14" i="2"/>
  <c r="T16" i="2"/>
  <c r="T19" i="2"/>
  <c r="R14" i="2"/>
  <c r="R16" i="2"/>
  <c r="R19" i="2"/>
  <c r="P14" i="2"/>
  <c r="P16" i="2"/>
  <c r="P19" i="2"/>
  <c r="N14" i="2"/>
  <c r="N16" i="2"/>
  <c r="N19" i="2"/>
  <c r="L14" i="2"/>
  <c r="L16" i="2"/>
  <c r="L19" i="2"/>
  <c r="J14" i="2"/>
  <c r="J16" i="2"/>
  <c r="J19" i="2"/>
  <c r="V13" i="2"/>
  <c r="P13" i="2"/>
  <c r="T13" i="2"/>
  <c r="R13" i="2"/>
  <c r="N13" i="2"/>
  <c r="L13" i="2"/>
  <c r="J13" i="2"/>
  <c r="W19" i="2" l="1"/>
  <c r="X19" i="2" s="1"/>
  <c r="Z19" i="2" s="1"/>
  <c r="T19" i="1" s="1"/>
  <c r="U19" i="1" s="1"/>
  <c r="W16" i="2"/>
  <c r="W13" i="2"/>
  <c r="AA13" i="2"/>
  <c r="V13" i="1" s="1"/>
  <c r="W13" i="1" s="1"/>
  <c r="W14" i="2"/>
  <c r="P13" i="1"/>
  <c r="F14" i="2"/>
  <c r="F16" i="2"/>
  <c r="F19" i="2"/>
  <c r="F13" i="2"/>
  <c r="C16" i="2"/>
  <c r="D16" i="2"/>
  <c r="E16" i="2"/>
  <c r="C19" i="2"/>
  <c r="D19" i="2"/>
  <c r="E19" i="2"/>
  <c r="E13" i="2"/>
  <c r="D13" i="2"/>
  <c r="B16" i="2"/>
  <c r="B19" i="2"/>
  <c r="B13" i="2"/>
  <c r="A16" i="2"/>
  <c r="A19" i="2"/>
  <c r="A13" i="2"/>
  <c r="P16" i="1"/>
  <c r="O16" i="1"/>
  <c r="AA16" i="2" s="1"/>
  <c r="V16" i="1" s="1"/>
  <c r="W16" i="1" s="1"/>
  <c r="X13" i="2" l="1"/>
  <c r="Z13" i="2" s="1"/>
  <c r="T13" i="1" s="1"/>
  <c r="X16" i="2"/>
  <c r="Z16" i="2" s="1"/>
  <c r="T16" i="1" s="1"/>
  <c r="AA19" i="2"/>
  <c r="V19" i="1" s="1"/>
  <c r="W19" i="1" s="1"/>
  <c r="X19" i="1" s="1"/>
  <c r="C13" i="2"/>
  <c r="U13" i="1" l="1"/>
  <c r="X13" i="1" s="1"/>
  <c r="U16" i="1"/>
  <c r="X16" i="1" s="1"/>
  <c r="AB16" i="2" s="1"/>
  <c r="AC16" i="2" s="1"/>
  <c r="H15" i="3" s="1"/>
  <c r="AB19" i="2"/>
  <c r="AC19" i="2" s="1"/>
  <c r="H18" i="3" s="1"/>
  <c r="Y19" i="1"/>
  <c r="F18" i="3"/>
  <c r="AB13" i="2" l="1"/>
  <c r="AC13" i="2" s="1"/>
  <c r="H12" i="3" s="1"/>
  <c r="F12" i="3"/>
  <c r="Y13" i="1"/>
  <c r="G12" i="3" s="1"/>
  <c r="Y16" i="1"/>
  <c r="AD16" i="2" s="1"/>
  <c r="F15" i="3"/>
  <c r="G18" i="3"/>
  <c r="AD19" i="2"/>
  <c r="AD13" i="2" l="1"/>
  <c r="G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 INTERNO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CONTROL INTERNO:</t>
        </r>
        <r>
          <rPr>
            <sz val="9"/>
            <color indexed="81"/>
            <rFont val="Tahoma"/>
            <family val="2"/>
          </rPr>
          <t xml:space="preserve">
Pagina 20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CONTROL INTERNO:</t>
        </r>
        <r>
          <rPr>
            <sz val="9"/>
            <color indexed="81"/>
            <rFont val="Tahoma"/>
            <family val="2"/>
          </rPr>
          <t xml:space="preserve">
Pagina 20</t>
        </r>
      </text>
    </comment>
    <comment ref="H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CONTROL INTERNO:</t>
        </r>
        <r>
          <rPr>
            <sz val="9"/>
            <color indexed="81"/>
            <rFont val="Tahoma"/>
            <family val="2"/>
          </rPr>
          <t xml:space="preserve">
Pagina 28</t>
        </r>
      </text>
    </comment>
  </commentList>
</comments>
</file>

<file path=xl/sharedStrings.xml><?xml version="1.0" encoding="utf-8"?>
<sst xmlns="http://schemas.openxmlformats.org/spreadsheetml/2006/main" count="295" uniqueCount="188">
  <si>
    <t>PROCESO</t>
  </si>
  <si>
    <t>No.</t>
  </si>
  <si>
    <t>CONTEXTO ESTRATEGICO</t>
  </si>
  <si>
    <t>IDENTIFICACION</t>
  </si>
  <si>
    <t>ANALISIS DEL RIESGO</t>
  </si>
  <si>
    <t>VALORACION DEL RIESGO</t>
  </si>
  <si>
    <t>MANEJO</t>
  </si>
  <si>
    <t>FACTOR</t>
  </si>
  <si>
    <t>ANALISIS</t>
  </si>
  <si>
    <t>EVALUACION                                                                                                                                                                                                                                                                                                                                                                                                                      (Zona de Riesgo)</t>
  </si>
  <si>
    <t>VALORACION DE CONTROLES</t>
  </si>
  <si>
    <t>ANALISIS DE CONTROLES</t>
  </si>
  <si>
    <t>NUEVA EVALUACION DE RIESGOS                           (Zona de riesgo)</t>
  </si>
  <si>
    <t>TRATAMIENTO DEL RIESGO</t>
  </si>
  <si>
    <t>ACCION A IMPLEMENTAR</t>
  </si>
  <si>
    <t>FECHA IMPLEMENTACION</t>
  </si>
  <si>
    <t>RESPONSABLE</t>
  </si>
  <si>
    <t>INDICADOR DE RIESGO</t>
  </si>
  <si>
    <t>Interno</t>
  </si>
  <si>
    <t>Debido a</t>
  </si>
  <si>
    <t>Externo</t>
  </si>
  <si>
    <t>Del proceso</t>
  </si>
  <si>
    <t>CLASE</t>
  </si>
  <si>
    <t>CAUSAS                                                                                                                                                                                                                                                                                                                                                                                                                                   (Debido a…)</t>
  </si>
  <si>
    <t>RIESGO (Evento)                                                                                                                                                                                                                                                                                                                                                                                                       (Puede suceder…)</t>
  </si>
  <si>
    <t>EFECTO                                                                                                                                                                                                                                                                                                                                                                                                                                 (Lo que podria ocasionar…)</t>
  </si>
  <si>
    <t>PROBABILIDAD (1 - 5)</t>
  </si>
  <si>
    <t>IMPACTO (1 - 5)</t>
  </si>
  <si>
    <t>Tipo de Control</t>
  </si>
  <si>
    <t>CONTROL EXISTENTE (Maximo 3 Controles)</t>
  </si>
  <si>
    <t>PROBABILIDAD                           (1-5)</t>
  </si>
  <si>
    <t>ESTRATEGICOS</t>
  </si>
  <si>
    <t>Tecnológicos</t>
  </si>
  <si>
    <t>Casi seguro</t>
  </si>
  <si>
    <t>Menor</t>
  </si>
  <si>
    <t>Correctivo</t>
  </si>
  <si>
    <t>Preventivo</t>
  </si>
  <si>
    <t>FINANCIEROS</t>
  </si>
  <si>
    <t>Financieros</t>
  </si>
  <si>
    <t>Probable</t>
  </si>
  <si>
    <t>TECNOLOGIA</t>
  </si>
  <si>
    <t>Mayor</t>
  </si>
  <si>
    <t>Improbable</t>
  </si>
  <si>
    <t>PERSONAL</t>
  </si>
  <si>
    <t>Gerenciales</t>
  </si>
  <si>
    <t>Moderado</t>
  </si>
  <si>
    <t>PROCESOS</t>
  </si>
  <si>
    <t>Posible</t>
  </si>
  <si>
    <t>Insignificante</t>
  </si>
  <si>
    <t>Cumplimiento</t>
  </si>
  <si>
    <t>IDENTIFICACION DEL RIESGO</t>
  </si>
  <si>
    <t>PUNTAJE VALORACION</t>
  </si>
  <si>
    <t>CONTROL DE LA PROBABILIDAD</t>
  </si>
  <si>
    <t>CONTROL DEL IMPACTO</t>
  </si>
  <si>
    <t>NUEVA EVALUACION DE LA PROBABILIDAD</t>
  </si>
  <si>
    <t>NUEVA EVALUACION DEL IMPACTO</t>
  </si>
  <si>
    <t>NUEVA EVALUACION ZONA DE RIESGO</t>
  </si>
  <si>
    <t>PLAN DE MITIGACION</t>
  </si>
  <si>
    <t>PERIODIOCIDAD DEL CONTROL</t>
  </si>
  <si>
    <t>FECHA DE IMPLEMENTACION</t>
  </si>
  <si>
    <t>RESPONSABLE DEL PROCESO</t>
  </si>
  <si>
    <t>CONTROL PROPUESTO (Maximo 3 Controles)</t>
  </si>
  <si>
    <t>DESCRIPCION DEL CONTROL</t>
  </si>
  <si>
    <t>¿Que afecta el control?</t>
  </si>
  <si>
    <t>ANALISIS Y EVALUACION DEL CONTROL</t>
  </si>
  <si>
    <t>P.1.1 ¿Existe un responsable asignado a la ejecución del control?</t>
  </si>
  <si>
    <t xml:space="preserve">P.1.2. ¿El responsable tiene la autoridad y adecuada segregación de funciones en la ejecución del control?
</t>
  </si>
  <si>
    <t>P2. ¿La oportunidad en que se ejecuta el control ayuda a prevenir la mitigación del riesgo o a detectar la materialización del riesgo de manera oportuna?</t>
  </si>
  <si>
    <t>P3. ¿Las actividades que se desarrollan en el control realmente buscan por si sola prevenir o detectar las causas que pueden dar origen al riesgo?</t>
  </si>
  <si>
    <t xml:space="preserve">P4. ¿La fuente de información que se utiliza en el desarrollo del control es información confiable que permita mitigar el riesgo?
</t>
  </si>
  <si>
    <t xml:space="preserve">P5. ¿Las observaciones, desviaciones o diferencias identificadas como resultados de la ejecución del control son investigadas y resueltas de manera oportuna?
</t>
  </si>
  <si>
    <t xml:space="preserve">P6. ¿Se deja evidencia o rastro de la ejecución del control que permita a cualquier tercero con la evidencia llegar a la misma conclusión?
</t>
  </si>
  <si>
    <t>Probabilidad</t>
  </si>
  <si>
    <t xml:space="preserve">Asignado </t>
  </si>
  <si>
    <t>Adecuado</t>
  </si>
  <si>
    <t>Oportuna</t>
  </si>
  <si>
    <t>Prevenir</t>
  </si>
  <si>
    <t>Confiable</t>
  </si>
  <si>
    <t>Se investigan y resuelven oportunamente</t>
  </si>
  <si>
    <t>Completa</t>
  </si>
  <si>
    <t>NUEVA EVALUACION DE RIESGOS
(Zona de riesgo)</t>
  </si>
  <si>
    <t>TRATAMIENTO DE RIESGOS</t>
  </si>
  <si>
    <t xml:space="preserve">ANALISIS </t>
  </si>
  <si>
    <t xml:space="preserve">Controles </t>
  </si>
  <si>
    <t>Dificultades en la aplicación del control</t>
  </si>
  <si>
    <t>SITUACION DEL RIESGO LUEGO DEL SEGUIMIENTO</t>
  </si>
  <si>
    <t>TIPOS DE RIESGOS</t>
  </si>
  <si>
    <t>AFECTACION DEL CONTROL</t>
  </si>
  <si>
    <t>CONTEXTO INTERNO</t>
  </si>
  <si>
    <t>Estratégicos</t>
  </si>
  <si>
    <t>Impacto</t>
  </si>
  <si>
    <t>Operativos</t>
  </si>
  <si>
    <t>ANALISIS Y EVALUACION DE LOS RIESGOS</t>
  </si>
  <si>
    <t>P1.1</t>
  </si>
  <si>
    <t>COMUNICACIÓN INTERNA</t>
  </si>
  <si>
    <t>Imagen o Reputacional</t>
  </si>
  <si>
    <t>No asignado</t>
  </si>
  <si>
    <t xml:space="preserve"> Corrupción</t>
  </si>
  <si>
    <t>P1.2</t>
  </si>
  <si>
    <t>CONTEXTO EXTERNO</t>
  </si>
  <si>
    <t>Seguridad digital</t>
  </si>
  <si>
    <t>POLITICOS</t>
  </si>
  <si>
    <t>Inadecuado</t>
  </si>
  <si>
    <t>ECONOMICOS Y FINANCIEROS</t>
  </si>
  <si>
    <t>TIPO DE CONTROL</t>
  </si>
  <si>
    <t>P.2</t>
  </si>
  <si>
    <t>SOCIALES Y CULTURALES</t>
  </si>
  <si>
    <t>AMBIENTALES</t>
  </si>
  <si>
    <t>Inoportuna</t>
  </si>
  <si>
    <t>LEGALES Y REGLAMENTARIOS</t>
  </si>
  <si>
    <t>P.3</t>
  </si>
  <si>
    <t>ANALISIS DE LA PROBABILIDAD</t>
  </si>
  <si>
    <t>CONTEXTO DEL PROCESO</t>
  </si>
  <si>
    <t>Rara vez</t>
  </si>
  <si>
    <t>Detectar</t>
  </si>
  <si>
    <t>DISEÑO DEL PROCESO</t>
  </si>
  <si>
    <t>No es un control</t>
  </si>
  <si>
    <t>INTERACCIONES CON OTROS PROCESOS</t>
  </si>
  <si>
    <t>P.4</t>
  </si>
  <si>
    <t>TRANSVERSALIDAD</t>
  </si>
  <si>
    <t>PROCEDIMIENTOS ASOCIADOS</t>
  </si>
  <si>
    <t>No confiable</t>
  </si>
  <si>
    <t>RESPONSABLES DEL PROCESO</t>
  </si>
  <si>
    <t>P.5</t>
  </si>
  <si>
    <t>COMUNICACIÓN ENTRE LOS PROCESOS</t>
  </si>
  <si>
    <t>ANALISIS DEL IMPACTO</t>
  </si>
  <si>
    <t>ACTIVOS DE SEGURIDAD DIGITAL DEL PROCESO</t>
  </si>
  <si>
    <t>No se investigan y resuelven oportunamente</t>
  </si>
  <si>
    <t>P.6</t>
  </si>
  <si>
    <t>Incompleta</t>
  </si>
  <si>
    <t>Catastrofico</t>
  </si>
  <si>
    <t>No existe</t>
  </si>
  <si>
    <t>No</t>
  </si>
  <si>
    <t>INDICADOR DEL RIESGO</t>
  </si>
  <si>
    <t>a 31 de diciembre de 2020</t>
  </si>
  <si>
    <t>Página 1 de 1</t>
  </si>
  <si>
    <t>CÓDIGO: FR-GE-04</t>
  </si>
  <si>
    <t>VERSIÓN: 01</t>
  </si>
  <si>
    <t>FECHA: 18/03/2021</t>
  </si>
  <si>
    <t>GESTIÓN ESTRATÉGICA</t>
  </si>
  <si>
    <t>MATRIZ DE IDENTIFICACIÓN Y CONTROL DE RIESGOS</t>
  </si>
  <si>
    <t>ELABORÓ</t>
  </si>
  <si>
    <t>REVISÓ</t>
  </si>
  <si>
    <t>APROBÓ</t>
  </si>
  <si>
    <t>Jefe de Planeación</t>
  </si>
  <si>
    <t>Gerente</t>
  </si>
  <si>
    <t>LÍDER</t>
  </si>
  <si>
    <t>OBJETIVO</t>
  </si>
  <si>
    <t>Gestion Juridica</t>
  </si>
  <si>
    <t>Asesor Juridico</t>
  </si>
  <si>
    <t>FECHA: 28/07/2020</t>
  </si>
  <si>
    <t xml:space="preserve">1. Primacía de la realidad sobre las formalidades. 
2. Mala praxis medica.                                   3. Incumplimiento  de las normas que le aplican a la E.S.E.  </t>
  </si>
  <si>
    <t xml:space="preserve">1. No dar el traslado oportuno desde donde se radica toda la correspondencia. 
2. Peticiones incompletas, confusas e irrespetuosas. 
3. Direccionar la petición al área que le corresponde. </t>
  </si>
  <si>
    <t xml:space="preserve">4. Quejas y/o denuncias ante los órganos de control. </t>
  </si>
  <si>
    <t xml:space="preserve">Demandas y procesos sancionatorios en contra de la entidad. </t>
  </si>
  <si>
    <t>No brindar respuesta oportuna a las peticiones y tutelas dentro del termino otorgado por la Ley</t>
  </si>
  <si>
    <t>Incumplimiento del objeto contractual  y/o de sus obligaciones contractuales.</t>
  </si>
  <si>
    <t>Fallos en contra de la entidad</t>
  </si>
  <si>
    <t>Sanciones de tipo: disciplinario, económicos.</t>
  </si>
  <si>
    <t>Terminación del contrato de forma unilateral
Apertura de un proceso disciplinario
Cobro de multas pactadas en el contrato.</t>
  </si>
  <si>
    <t>Contestación de la demanda o denuncia dentro del plazo de ley.</t>
  </si>
  <si>
    <t>Comité de conciliación.</t>
  </si>
  <si>
    <t>Contestar las peticiones dentro del termino y de fondo.</t>
  </si>
  <si>
    <t>Desarrollar el comité de conciliación.</t>
  </si>
  <si>
    <t>Control legal de peticiones y tutelas</t>
  </si>
  <si>
    <t>Dos o más veces al mes</t>
  </si>
  <si>
    <t>Asignación y seguimiento del abogado que lleve la defensa judicial</t>
  </si>
  <si>
    <t>Cuando suceda el evento</t>
  </si>
  <si>
    <t>Líder del Proceso de Gestión Jurídica</t>
  </si>
  <si>
    <t>Evaluar las solicitudes de conciliación presentadas ante la entidad o las situaciones que pueden presentar un riesgo ante la entidad con el fin de mitigarlas.</t>
  </si>
  <si>
    <t>Editar y allanar a las pretenciones de las demandas o peticiones que sean contrarias a los intereses de la entidad.</t>
  </si>
  <si>
    <t>Direccionar a la dependencia responsable de dar respuesta o trámite oportuno a las PQRSDF</t>
  </si>
  <si>
    <t>Supervisor del contrato</t>
  </si>
  <si>
    <t>Debida vigilancia y supervisión del cumplimiento del objeto contractual</t>
  </si>
  <si>
    <t>Permanente</t>
  </si>
  <si>
    <t>Verificación de cumplimiento del objeto, plazos y especificaciones (calidad) establecidas. Seguimiento de la ejecución.</t>
  </si>
  <si>
    <t>Ejercer la defensa de los intereses de la ESE Vidasinú a través la correcta asesoría jurídica, representación judicial y extrajudicial con el propósito de disminuir los riesgos e impactos legales en la entidad.</t>
  </si>
  <si>
    <t xml:space="preserve">1. Irresponsabilidad por parte del contratista 
2. Deficiente prestación del servicio. 
</t>
  </si>
  <si>
    <t>Hacer seguimiento a las fechas de cumplimiento.
Revisión de los informes del contratista.
(Para contratos de suministros) Hacer verificación el correcto ingreso a almacen.                                                                                                                                                                                                                                                                            Hacer efectivas las garantias constituidas en el contrato en los casos necesarios.</t>
  </si>
  <si>
    <t xml:space="preserve">Monto del valor de demandas en contra de la entidad en firme o con alta probabilidad de fallo en contra de la entidad / Monto total del valor de demandas en contra de la E.S.E. </t>
  </si>
  <si>
    <t># de PQRSDF contestadas oportunamente en el periodo / # de PQRSDF recibidas por la .E.S.E en el periodo</t>
  </si>
  <si>
    <t xml:space="preserve"># de contratos suscritos con acta de finalización y recibido en forma satisfactoria en el periodo / # Total de contratos suscritos y fianlziados en el periodo </t>
  </si>
  <si>
    <t>Las demandas y procesos sancionatorios son discutidos en el comité de conciliación, en donde se recomienda la acción a emprender de acuerdo al juicio profesional de los apoderados de le entidad.</t>
  </si>
  <si>
    <t>El control se lleva por parte de la oficina juridica, quien asigna a los profesionales para la contestación</t>
  </si>
  <si>
    <t>Los supervisores de los contratos presentan informes periodicos de avances y de cumplimiento en la ejecucion del contrato.</t>
  </si>
  <si>
    <t>Despues de aplicar el control el riesgo pasa de zona de riesgo extrema a zona de riesgo moderada</t>
  </si>
  <si>
    <t>Despues de aplicar el control el riesgo pasa de zona de riesgo alta a zona de riesgo moderada</t>
  </si>
  <si>
    <t>No se presentan dificultades en la aplicación del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</si>
</sst>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Gotham"/>
      <family val="3"/>
    </font>
    <font>
      <sz val="10"/>
      <color theme="1"/>
      <name val="Gotham"/>
      <family val="3"/>
    </font>
    <font>
      <b/>
      <sz val="10"/>
      <color theme="1"/>
      <name val="Gotham"/>
      <family val="3"/>
    </font>
    <font>
      <sz val="10"/>
      <color theme="1"/>
      <name val="GothamBook"/>
      <family val="3"/>
    </font>
    <font>
      <sz val="11"/>
      <color theme="1"/>
      <name val="GothamBook"/>
      <family val="3"/>
    </font>
    <font>
      <b/>
      <sz val="11"/>
      <color theme="1"/>
      <name val="Gotham"/>
      <family val="3"/>
    </font>
    <font>
      <sz val="8"/>
      <name val="Calibri"/>
      <family val="2"/>
      <scheme val="minor"/>
    </font>
    <font>
      <sz val="16"/>
      <color theme="1"/>
      <name val="Gotham"/>
      <family val="3"/>
    </font>
    <font>
      <sz val="18"/>
      <color theme="1"/>
      <name val="Gotham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vertical="center"/>
    </xf>
    <xf numFmtId="0" fontId="11" fillId="9" borderId="16" xfId="0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/>
    </xf>
    <xf numFmtId="0" fontId="8" fillId="9" borderId="15" xfId="0" applyFont="1" applyFill="1" applyBorder="1" applyAlignment="1">
      <alignment vertical="center"/>
    </xf>
    <xf numFmtId="0" fontId="8" fillId="9" borderId="5" xfId="0" applyFont="1" applyFill="1" applyBorder="1" applyAlignment="1">
      <alignment vertical="center"/>
    </xf>
    <xf numFmtId="0" fontId="8" fillId="9" borderId="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/>
    <xf numFmtId="0" fontId="9" fillId="0" borderId="0" xfId="0" applyFont="1"/>
    <xf numFmtId="0" fontId="4" fillId="0" borderId="18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10" xfId="0" applyFont="1" applyFill="1" applyBorder="1" applyAlignment="1">
      <alignment horizontal="justify" vertical="center" wrapText="1"/>
    </xf>
    <xf numFmtId="1" fontId="7" fillId="8" borderId="8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right" vertical="center"/>
    </xf>
    <xf numFmtId="0" fontId="11" fillId="9" borderId="23" xfId="0" applyFont="1" applyFill="1" applyBorder="1" applyAlignment="1">
      <alignment horizontal="right" vertical="center"/>
    </xf>
    <xf numFmtId="0" fontId="7" fillId="9" borderId="22" xfId="0" applyFont="1" applyFill="1" applyBorder="1" applyAlignment="1">
      <alignment horizontal="left" vertical="center"/>
    </xf>
    <xf numFmtId="0" fontId="7" fillId="9" borderId="19" xfId="0" applyFont="1" applyFill="1" applyBorder="1" applyAlignment="1">
      <alignment horizontal="left" vertical="center"/>
    </xf>
    <xf numFmtId="0" fontId="7" fillId="9" borderId="20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583400</xdr:colOff>
      <xdr:row>0</xdr:row>
      <xdr:rowOff>23812</xdr:rowOff>
    </xdr:from>
    <xdr:to>
      <xdr:col>2</xdr:col>
      <xdr:colOff>2155025</xdr:colOff>
      <xdr:row>3</xdr:row>
      <xdr:rowOff>181715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AEA04E-CD51-41C6-BE86-5F5B12F3E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400" y="23812"/>
          <a:ext cx="2869406" cy="9437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0</xdr:rowOff>
    </xdr:from>
    <xdr:to>
      <xdr:col>2</xdr:col>
      <xdr:colOff>1959124</xdr:colOff>
      <xdr:row>3</xdr:row>
      <xdr:rowOff>176550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1734B9B-C3D3-4F23-BB8D-55E031492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0"/>
          <a:ext cx="2911623" cy="957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695326</xdr:colOff>
      <xdr:row>0</xdr:row>
      <xdr:rowOff>19050</xdr:rowOff>
    </xdr:from>
    <xdr:to>
      <xdr:col>2</xdr:col>
      <xdr:colOff>2058840</xdr:colOff>
      <xdr:row>3</xdr:row>
      <xdr:rowOff>167550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E59022-C84A-4B84-984E-CDDDAD0A7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6" y="19050"/>
          <a:ext cx="2192189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opLeftCell="L12" zoomScaleNormal="100" workbookViewId="0">
      <selection activeCell="P13" sqref="P13:P15"/>
    </sheetView>
  </sheetViews>
  <sheetFormatPr baseColWidth="10" defaultColWidth="11.42578125" defaultRowHeight="15" x14ac:dyDescent="0.25"/>
  <cols>
    <col min="1" max="1" width="5.7109375" style="11" customWidth="1"/>
    <col min="2" max="2" width="19.42578125" style="11" customWidth="1"/>
    <col min="3" max="3" width="40.28515625" style="11" customWidth="1"/>
    <col min="4" max="4" width="22" style="11" customWidth="1"/>
    <col min="5" max="5" width="21.7109375" style="11" customWidth="1"/>
    <col min="6" max="6" width="34.7109375" style="11" customWidth="1"/>
    <col min="7" max="7" width="21.7109375" style="11" customWidth="1"/>
    <col min="8" max="8" width="14.28515625" style="11" customWidth="1"/>
    <col min="9" max="9" width="39.85546875" style="11" customWidth="1"/>
    <col min="10" max="10" width="31" style="11" customWidth="1"/>
    <col min="11" max="11" width="37" style="11" customWidth="1"/>
    <col min="12" max="12" width="14.42578125" style="11" customWidth="1"/>
    <col min="13" max="13" width="7.28515625" style="11" customWidth="1"/>
    <col min="14" max="14" width="14.140625" style="11" customWidth="1"/>
    <col min="15" max="15" width="5.7109375" style="11" customWidth="1"/>
    <col min="16" max="16" width="17.7109375" style="11" customWidth="1"/>
    <col min="17" max="17" width="6.7109375" style="11" customWidth="1"/>
    <col min="18" max="18" width="15.7109375" style="11" customWidth="1"/>
    <col min="19" max="19" width="26.5703125" style="11" customWidth="1"/>
    <col min="20" max="20" width="5.7109375" style="11" customWidth="1"/>
    <col min="21" max="21" width="11.7109375" style="11" customWidth="1"/>
    <col min="22" max="22" width="5.7109375" style="11" customWidth="1"/>
    <col min="23" max="23" width="11.7109375" style="11" customWidth="1"/>
    <col min="24" max="24" width="18.7109375" style="11" customWidth="1"/>
    <col min="25" max="25" width="16.7109375" style="11" customWidth="1"/>
    <col min="26" max="26" width="41.7109375" style="11" customWidth="1"/>
    <col min="27" max="27" width="22.42578125" style="11" customWidth="1"/>
    <col min="28" max="28" width="18.7109375" style="11" customWidth="1"/>
    <col min="29" max="29" width="25" style="11" customWidth="1"/>
    <col min="30" max="16384" width="11.42578125" style="11"/>
  </cols>
  <sheetData>
    <row r="1" spans="1:29" ht="20.25" customHeight="1" x14ac:dyDescent="0.25">
      <c r="A1" s="68"/>
      <c r="B1" s="69"/>
      <c r="C1" s="70"/>
      <c r="D1" s="77" t="s">
        <v>139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83" t="s">
        <v>136</v>
      </c>
      <c r="AC1" s="84"/>
    </row>
    <row r="2" spans="1:29" ht="19.5" customHeight="1" x14ac:dyDescent="0.25">
      <c r="A2" s="71"/>
      <c r="B2" s="72"/>
      <c r="C2" s="73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2"/>
      <c r="AB2" s="83" t="s">
        <v>137</v>
      </c>
      <c r="AC2" s="84"/>
    </row>
    <row r="3" spans="1:29" ht="21.75" customHeight="1" x14ac:dyDescent="0.25">
      <c r="A3" s="71"/>
      <c r="B3" s="72"/>
      <c r="C3" s="73"/>
      <c r="D3" s="77" t="s">
        <v>140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83" t="s">
        <v>150</v>
      </c>
      <c r="AC3" s="84"/>
    </row>
    <row r="4" spans="1:29" ht="15" customHeight="1" x14ac:dyDescent="0.25">
      <c r="A4" s="74"/>
      <c r="B4" s="75"/>
      <c r="C4" s="76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83" t="s">
        <v>135</v>
      </c>
      <c r="AC4" s="84"/>
    </row>
    <row r="5" spans="1:29" s="12" customFormat="1" x14ac:dyDescent="0.25">
      <c r="A5" s="87" t="s">
        <v>141</v>
      </c>
      <c r="B5" s="87"/>
      <c r="C5" s="87"/>
      <c r="D5" s="87"/>
      <c r="E5" s="87"/>
      <c r="F5" s="87"/>
      <c r="G5" s="87"/>
      <c r="H5" s="87"/>
      <c r="I5" s="85" t="s">
        <v>142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 t="s">
        <v>143</v>
      </c>
      <c r="U5" s="85"/>
      <c r="V5" s="85"/>
      <c r="W5" s="85"/>
      <c r="X5" s="85"/>
      <c r="Y5" s="85"/>
      <c r="Z5" s="85"/>
      <c r="AA5" s="85"/>
      <c r="AB5" s="85"/>
      <c r="AC5" s="85"/>
    </row>
    <row r="6" spans="1:29" s="13" customFormat="1" ht="13.5" x14ac:dyDescent="0.25">
      <c r="A6" s="88" t="s">
        <v>144</v>
      </c>
      <c r="B6" s="88"/>
      <c r="C6" s="88"/>
      <c r="D6" s="88"/>
      <c r="E6" s="88"/>
      <c r="F6" s="88"/>
      <c r="G6" s="88"/>
      <c r="H6" s="88"/>
      <c r="I6" s="86" t="s">
        <v>144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86" t="s">
        <v>145</v>
      </c>
      <c r="U6" s="86"/>
      <c r="V6" s="86"/>
      <c r="W6" s="86"/>
      <c r="X6" s="86"/>
      <c r="Y6" s="86"/>
      <c r="Z6" s="86"/>
      <c r="AA6" s="86"/>
      <c r="AB6" s="86"/>
      <c r="AC6" s="86"/>
    </row>
    <row r="7" spans="1:29" ht="15.75" thickBot="1" x14ac:dyDescent="0.3"/>
    <row r="8" spans="1:29" s="10" customFormat="1" ht="29.25" customHeight="1" thickBot="1" x14ac:dyDescent="0.3">
      <c r="A8" s="89" t="s">
        <v>0</v>
      </c>
      <c r="B8" s="90"/>
      <c r="C8" s="22" t="s">
        <v>148</v>
      </c>
      <c r="D8" s="23" t="s">
        <v>146</v>
      </c>
      <c r="E8" s="91" t="s">
        <v>149</v>
      </c>
      <c r="F8" s="92"/>
      <c r="G8" s="23" t="s">
        <v>147</v>
      </c>
      <c r="H8" s="93" t="s">
        <v>176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5"/>
    </row>
    <row r="10" spans="1:29" x14ac:dyDescent="0.25">
      <c r="A10" s="97" t="s">
        <v>1</v>
      </c>
      <c r="B10" s="47" t="s">
        <v>2</v>
      </c>
      <c r="C10" s="47"/>
      <c r="D10" s="47"/>
      <c r="E10" s="47"/>
      <c r="F10" s="47"/>
      <c r="G10" s="47"/>
      <c r="H10" s="49" t="s">
        <v>3</v>
      </c>
      <c r="I10" s="49"/>
      <c r="J10" s="49"/>
      <c r="K10" s="49"/>
      <c r="L10" s="48" t="s">
        <v>4</v>
      </c>
      <c r="M10" s="48"/>
      <c r="N10" s="48"/>
      <c r="O10" s="48"/>
      <c r="P10" s="48"/>
      <c r="Q10" s="52" t="s">
        <v>5</v>
      </c>
      <c r="R10" s="53"/>
      <c r="S10" s="53"/>
      <c r="T10" s="53"/>
      <c r="U10" s="53"/>
      <c r="V10" s="53"/>
      <c r="W10" s="53"/>
      <c r="X10" s="53"/>
      <c r="Y10" s="54"/>
      <c r="Z10" s="50" t="s">
        <v>6</v>
      </c>
      <c r="AA10" s="50"/>
      <c r="AB10" s="50"/>
      <c r="AC10" s="50"/>
    </row>
    <row r="11" spans="1:29" x14ac:dyDescent="0.25">
      <c r="A11" s="97"/>
      <c r="B11" s="47" t="s">
        <v>7</v>
      </c>
      <c r="C11" s="47"/>
      <c r="D11" s="47"/>
      <c r="E11" s="47"/>
      <c r="F11" s="47"/>
      <c r="G11" s="47"/>
      <c r="H11" s="49"/>
      <c r="I11" s="49"/>
      <c r="J11" s="49"/>
      <c r="K11" s="49"/>
      <c r="L11" s="48" t="s">
        <v>8</v>
      </c>
      <c r="M11" s="48"/>
      <c r="N11" s="48"/>
      <c r="O11" s="48"/>
      <c r="P11" s="96" t="s">
        <v>9</v>
      </c>
      <c r="Q11" s="59" t="s">
        <v>10</v>
      </c>
      <c r="R11" s="59"/>
      <c r="S11" s="59"/>
      <c r="T11" s="52" t="s">
        <v>11</v>
      </c>
      <c r="U11" s="53"/>
      <c r="V11" s="53"/>
      <c r="W11" s="54"/>
      <c r="X11" s="58" t="s">
        <v>12</v>
      </c>
      <c r="Y11" s="58" t="s">
        <v>13</v>
      </c>
      <c r="Z11" s="50" t="s">
        <v>14</v>
      </c>
      <c r="AA11" s="51" t="s">
        <v>15</v>
      </c>
      <c r="AB11" s="50" t="s">
        <v>16</v>
      </c>
      <c r="AC11" s="51" t="s">
        <v>17</v>
      </c>
    </row>
    <row r="12" spans="1:29" ht="43.5" customHeight="1" x14ac:dyDescent="0.25">
      <c r="A12" s="97"/>
      <c r="B12" s="7" t="s">
        <v>18</v>
      </c>
      <c r="C12" s="7" t="s">
        <v>19</v>
      </c>
      <c r="D12" s="7" t="s">
        <v>20</v>
      </c>
      <c r="E12" s="7" t="s">
        <v>19</v>
      </c>
      <c r="F12" s="7" t="s">
        <v>21</v>
      </c>
      <c r="G12" s="7" t="s">
        <v>19</v>
      </c>
      <c r="H12" s="8" t="s">
        <v>22</v>
      </c>
      <c r="I12" s="1" t="s">
        <v>23</v>
      </c>
      <c r="J12" s="1" t="s">
        <v>24</v>
      </c>
      <c r="K12" s="1" t="s">
        <v>25</v>
      </c>
      <c r="L12" s="48" t="s">
        <v>26</v>
      </c>
      <c r="M12" s="48"/>
      <c r="N12" s="48" t="s">
        <v>27</v>
      </c>
      <c r="O12" s="48"/>
      <c r="P12" s="96"/>
      <c r="Q12" s="59" t="s">
        <v>28</v>
      </c>
      <c r="R12" s="59"/>
      <c r="S12" s="2" t="s">
        <v>29</v>
      </c>
      <c r="T12" s="58" t="s">
        <v>30</v>
      </c>
      <c r="U12" s="58"/>
      <c r="V12" s="58" t="s">
        <v>27</v>
      </c>
      <c r="W12" s="58"/>
      <c r="X12" s="58"/>
      <c r="Y12" s="58"/>
      <c r="Z12" s="50"/>
      <c r="AA12" s="51"/>
      <c r="AB12" s="50"/>
      <c r="AC12" s="51"/>
    </row>
    <row r="13" spans="1:29" ht="57.75" customHeight="1" x14ac:dyDescent="0.25">
      <c r="A13" s="46">
        <v>1</v>
      </c>
      <c r="B13" s="46" t="s">
        <v>46</v>
      </c>
      <c r="C13" s="60" t="s">
        <v>151</v>
      </c>
      <c r="D13" s="41" t="s">
        <v>106</v>
      </c>
      <c r="E13" s="60" t="s">
        <v>153</v>
      </c>
      <c r="F13" s="46"/>
      <c r="G13" s="46"/>
      <c r="H13" s="46" t="s">
        <v>44</v>
      </c>
      <c r="I13" s="55" t="str">
        <f>_xlfn.CONCAT(C13,E13,G13)</f>
        <v xml:space="preserve">1. Primacía de la realidad sobre las formalidades. 
2. Mala praxis medica.                                   3. Incumplimiento  de las normas que le aplican a la E.S.E.  4. Quejas y/o denuncias ante los órganos de control. </v>
      </c>
      <c r="J13" s="41" t="s">
        <v>154</v>
      </c>
      <c r="K13" s="41" t="s">
        <v>157</v>
      </c>
      <c r="L13" s="46" t="s">
        <v>39</v>
      </c>
      <c r="M13" s="38">
        <f>+IF(L13="Rara vez",1,IF(L13="Improbable",2,IF(L13="Posible",3,IF(L13="Probable",4,IF(L13="Casi seguro",5,"")))))</f>
        <v>4</v>
      </c>
      <c r="N13" s="46" t="s">
        <v>41</v>
      </c>
      <c r="O13" s="38">
        <f>+IF(N19="Insignificante",1,IF(N19="Menor",2,IF(N19="Moderado",3,IF(N19="Mayor",4,IF(N19="Catastrofico",5,"")))))</f>
        <v>3</v>
      </c>
      <c r="P13" s="38" t="str">
        <f>+IF(OR(AND(L13="Rara vez",N13="Insignificante"),AND(L13="Rara vez",N13="Menor"),AND(L13="Improbable",N13="Menor"),AND(L13="Posible",N13="Insignificante"),AND(L13="Improbable",N13="Insignificante")),"BAJA",IF(OR(AND(L13="Probable",N13="Insignificante"),AND(L13="Posible",N13="Menor"),AND(L13="Improbable",N13="Moderado"),AND(L13="Rara vez",N13="Moderado")),"MODERADA",IF(OR(AND(L13="Casi seguro",N13="Insignificante"),AND(L13="Casi seguro",N13="Menor"),AND(L13="Probable",N13="Menor"),AND(L13="Probable",N13="Moderado"),AND(L13="Posible",N13="Moderado"),AND(L13="Improbable",N13="Mayor"),AND(L13="Rara vez",N13="Mayor")),"ALTA",IF(OR(AND(L13="Casi seguro",N13="Moderado"),AND(L13="Casi seguro",N13="Mayor"),AND(L13="Probable",N13="Mayor"),AND(L13="Posible",N13="Mayor"),AND(L13="Casi seguro",N13="Catastrofico"),AND(L13="Probable",N13="Catastrofico"),AND(L13="Posible",N13="Catastrofico"),AND(L13="Impbable",N13="Catastrofico"),AND(L13="Rara vez",N13="Catastrofico")),"EXTREMA",""))))</f>
        <v>EXTREMA</v>
      </c>
      <c r="Q13" s="46"/>
      <c r="R13" s="6" t="s">
        <v>35</v>
      </c>
      <c r="S13" s="5" t="s">
        <v>161</v>
      </c>
      <c r="T13" s="38">
        <f>'Mapa de Controles'!Z13</f>
        <v>2</v>
      </c>
      <c r="U13" s="38" t="str">
        <f>+IF(T13=1,"Rara vez",IF(T13=2,"Improbable",IF(T13=3,"Posible",IF(T13=4,"Probable",IF(T13=5,"Casi seguro","")))))</f>
        <v>Improbable</v>
      </c>
      <c r="V13" s="38">
        <f>'Mapa de Controles'!AA13</f>
        <v>3</v>
      </c>
      <c r="W13" s="38" t="str">
        <f>+IF(V13=1,"Insignificante",IF(V13=2,"Menor",IF(V13=3,"Moderado",IF(V13=4,"Mayor",IF(V13=5,"Catastrofico","")))))</f>
        <v>Moderado</v>
      </c>
      <c r="X13" s="38" t="str">
        <f>+IF(OR(AND(U13="Rara vez",W13="Insignificante"),AND(U13="Rara vez",W13="Menor"),AND(U13="Improbable",W13="Menor"),AND(U13="Posible",W13="Insignificante"),AND(U13="Improbable",W13="Insignificante")),"BAJA",IF(OR(AND(U13="Probable",W13="Insignificante"),AND(U13="Posible",W13="Menor"),AND(U13="Improbable",W13="Moderado"),AND(U13="Rara vez",W13="Moderado")),"MODERADA",IF(OR(AND(U13="Casi seguro",W13="Insignificante"),AND(U13="Casi seguro",W13="Menor"),AND(U13="Probable",W13="Menor"),AND(U13="Probable",W13="Moderado"),AND(U13="Posible",W13="Moderado"),AND(U13="Improbable",W13="Mayor"),AND(U13="Rara vez",W13="Mayor")),"ALTA",IF(OR(AND(U13="Casi seguro",W13="Moderado"),AND(U13="Casi seguro",W13="Mayor"),AND(U13="Probable",W13="Mayor"),AND(U13="Posible",W13="Mayor"),AND(U13="Casi seguro",W13="Catastrofico"),AND(U13="Probable",W13="Catastrofico"),AND(U13="Posible",W13="Catastrofico"),AND(U13="Impbable",W13="Catastrofico"),AND(U13="Rara vez",W13="Catastrofico")),"EXTREMA",""))))</f>
        <v>MODERADA</v>
      </c>
      <c r="Y13" s="55" t="str">
        <f>IF(X13="BAJA","ASUMIR EL RIESGO",IF(X13="MODERADA","ASUMIR, REDUCIR EL RIESGO",IF(X13="ALTA","REDUCIR, EVITAR, COMPARTIR O TRANSFERIR EL RIESGO",IF(X13="EXTREMA","REDUCIR, EVITAR, COMPARTIR O TRANSFERIR EL RIESGO",""))))</f>
        <v>ASUMIR, REDUCIR EL RIESGO</v>
      </c>
      <c r="Z13" s="5" t="s">
        <v>163</v>
      </c>
      <c r="AA13" s="37" t="s">
        <v>165</v>
      </c>
      <c r="AB13" s="5" t="s">
        <v>168</v>
      </c>
      <c r="AC13" s="41" t="s">
        <v>179</v>
      </c>
    </row>
    <row r="14" spans="1:29" ht="24.95" customHeight="1" x14ac:dyDescent="0.25">
      <c r="A14" s="44"/>
      <c r="B14" s="44"/>
      <c r="C14" s="63"/>
      <c r="D14" s="42"/>
      <c r="E14" s="63"/>
      <c r="F14" s="44"/>
      <c r="G14" s="44"/>
      <c r="H14" s="44"/>
      <c r="I14" s="56"/>
      <c r="J14" s="42"/>
      <c r="K14" s="42"/>
      <c r="L14" s="44"/>
      <c r="M14" s="39"/>
      <c r="N14" s="44"/>
      <c r="O14" s="39"/>
      <c r="P14" s="39"/>
      <c r="Q14" s="44"/>
      <c r="R14" s="46" t="s">
        <v>36</v>
      </c>
      <c r="S14" s="60" t="s">
        <v>160</v>
      </c>
      <c r="T14" s="39"/>
      <c r="U14" s="39"/>
      <c r="V14" s="39"/>
      <c r="W14" s="39"/>
      <c r="X14" s="39"/>
      <c r="Y14" s="56"/>
      <c r="Z14" s="41" t="s">
        <v>166</v>
      </c>
      <c r="AA14" s="65" t="s">
        <v>167</v>
      </c>
      <c r="AB14" s="42" t="s">
        <v>168</v>
      </c>
      <c r="AC14" s="42"/>
    </row>
    <row r="15" spans="1:29" ht="24.95" customHeight="1" x14ac:dyDescent="0.25">
      <c r="A15" s="45"/>
      <c r="B15" s="45"/>
      <c r="C15" s="64"/>
      <c r="D15" s="43"/>
      <c r="E15" s="64"/>
      <c r="F15" s="45"/>
      <c r="G15" s="45"/>
      <c r="H15" s="45"/>
      <c r="I15" s="57"/>
      <c r="J15" s="43"/>
      <c r="K15" s="43"/>
      <c r="L15" s="45"/>
      <c r="M15" s="40"/>
      <c r="N15" s="45"/>
      <c r="O15" s="40"/>
      <c r="P15" s="40"/>
      <c r="Q15" s="45"/>
      <c r="R15" s="45"/>
      <c r="S15" s="64"/>
      <c r="T15" s="40"/>
      <c r="U15" s="40"/>
      <c r="V15" s="40"/>
      <c r="W15" s="40"/>
      <c r="X15" s="40"/>
      <c r="Y15" s="57"/>
      <c r="Z15" s="43"/>
      <c r="AA15" s="66"/>
      <c r="AB15" s="43"/>
      <c r="AC15" s="43"/>
    </row>
    <row r="16" spans="1:29" ht="30" customHeight="1" x14ac:dyDescent="0.25">
      <c r="A16" s="46">
        <v>2</v>
      </c>
      <c r="B16" s="46" t="s">
        <v>46</v>
      </c>
      <c r="C16" s="60" t="s">
        <v>152</v>
      </c>
      <c r="D16" s="46"/>
      <c r="E16" s="46"/>
      <c r="F16" s="46"/>
      <c r="G16" s="46"/>
      <c r="H16" s="46" t="s">
        <v>91</v>
      </c>
      <c r="I16" s="55" t="str">
        <f>_xlfn.CONCAT(C16,E16,G16)</f>
        <v xml:space="preserve">1. No dar el traslado oportuno desde donde se radica toda la correspondencia. 
2. Peticiones incompletas, confusas e irrespetuosas. 
3. Direccionar la petición al área que le corresponde. </v>
      </c>
      <c r="J16" s="41" t="s">
        <v>155</v>
      </c>
      <c r="K16" s="41" t="s">
        <v>158</v>
      </c>
      <c r="L16" s="46" t="s">
        <v>47</v>
      </c>
      <c r="M16" s="38">
        <f>+IF(L16="Rara vez",1,IF(L16="Improbable",2,IF(L16="Posible",3,IF(L16="Probable",4,IF(L16="Casi seguro",5,"")))))</f>
        <v>3</v>
      </c>
      <c r="N16" s="46" t="s">
        <v>45</v>
      </c>
      <c r="O16" s="38">
        <f t="shared" ref="O16" si="0">+IF(N16="Insignificante",1,IF(N16="Menor",2,IF(N16="Moderado",3,IF(N16="Mayor",4,IF(N16="Catastrofico",5,"")))))</f>
        <v>3</v>
      </c>
      <c r="P16" s="38" t="str">
        <f t="shared" ref="P16" si="1">+IF(OR(AND(L16="Rara vez",N16="Insignificante"),AND(L16="Rara vez",N16="Menor"),AND(L16="Improbable",N16="Menor"),AND(L16="Posible",N16="Insignificante"),AND(L16="Improbable",N16="Insignificante")),"BAJA",IF(OR(AND(L16="Probable",N16="Insignificante"),AND(L16="Posible",N16="Menor"),AND(L16="Improbable",N16="Moderado"),AND(L16="Rara vez",N16="Moderado")),"MODERADA",IF(OR(AND(L16="Casi seguro",N16="Insignificante"),AND(L16="Casi seguro",N16="Menor"),AND(L16="Probable",N16="Menor"),AND(L16="Probable",N16="Moderado"),AND(L16="Posible",N16="Moderado"),AND(L16="Improbable",N16="Mayor"),AND(L16="Rara vez",N16="Mayor")),"ALTA",IF(OR(AND(L16="Casi seguro",N16="Moderado"),AND(L16="Casi seguro",N16="Mayor"),AND(L16="Probable",N16="Mayor"),AND(L16="Posible",N16="Mayor"),AND(L16="Casi seguro",N16="Catastrofico"),AND(L16="Probable",N16="Catastrofico"),AND(L16="Posible",N16="Catastrofico"),AND(L16="Impbable",N16="Catastrofico"),AND(L16="Rara vez",N16="Catastrofico")),"EXTREMA",""))))</f>
        <v>ALTA</v>
      </c>
      <c r="Q16" s="46"/>
      <c r="R16" s="46" t="s">
        <v>36</v>
      </c>
      <c r="S16" s="41" t="s">
        <v>164</v>
      </c>
      <c r="T16" s="38">
        <f>'Mapa de Controles'!Z16</f>
        <v>1</v>
      </c>
      <c r="U16" s="38" t="str">
        <f>+IF(T16=1,"Rara vez",IF(T16=2,"Improbable",IF(T16=3,"Posible",IF(T16=4,"Probable",IF(T16=5,"Casi seguro","")))))</f>
        <v>Rara vez</v>
      </c>
      <c r="V16" s="38">
        <f>'Mapa de Controles'!AA16</f>
        <v>3</v>
      </c>
      <c r="W16" s="38" t="str">
        <f t="shared" ref="W16" si="2">+IF(V16=1,"Insignificante",IF(V16=2,"Menor",IF(V16=3,"Moderado",IF(V16=4,"Mayor",IF(V16=5,"Catastrofico","")))))</f>
        <v>Moderado</v>
      </c>
      <c r="X16" s="38" t="str">
        <f>+IF(OR(AND(U16="Rara vez",W16="Insignificante"),AND(U16="Rara vez",W16="Menor"),AND(U16="Improbable",W16="Menor"),AND(U16="Posible",W16="Insignificante"),AND(U16="Improbable",W16="Insignificante")),"BAJA",IF(OR(AND(U16="Probable",W16="Insignificante"),AND(U16="Posible",W16="Menor"),AND(U16="Improbable",W16="Moderado"),AND(U16="Rara vez",W16="Moderado")),"MODERADA",IF(OR(AND(U16="Casi seguro",W16="Insignificante"),AND(U16="Casi seguro",W16="Menor"),AND(U16="Probable",W16="Menor"),AND(U16="Probable",W16="Moderado"),AND(U16="Posible",W16="Moderado"),AND(U16="Improbable",W16="Mayor"),AND(U16="Rara vez",W16="Mayor")),"ALTA",IF(OR(AND(U16="Casi seguro",W16="Moderado"),AND(U16="Casi seguro",W16="Mayor"),AND(U16="Probable",W16="Mayor"),AND(U16="Posible",W16="Mayor"),AND(U16="Casi seguro",W16="Catastrofico"),AND(U16="Probable",W16="Catastrofico"),AND(U16="Posible",W16="Catastrofico"),AND(U16="Impbable",W16="Catastrofico"),AND(U16="Rara vez",W16="Catastrofico")),"EXTREMA",""))))</f>
        <v>MODERADA</v>
      </c>
      <c r="Y16" s="55" t="str">
        <f t="shared" ref="Y16" si="3">IF(X16="BAJA","ASUMIR EL RIESGO",IF(X16="MODERADA","ASUMIR, REDUCIR EL RIESGO",IF(X16="ALTA","REDUCIR, EVITAR, COMPARTIR O TRANSFERIR EL RIESGO",IF(X16="EXTREMA","REDUCIR, EVITAR, COMPARTIR O TRANSFERIR EL RIESGO",""))))</f>
        <v>ASUMIR, REDUCIR EL RIESGO</v>
      </c>
      <c r="Z16" s="41" t="s">
        <v>171</v>
      </c>
      <c r="AA16" s="65" t="s">
        <v>167</v>
      </c>
      <c r="AB16" s="41" t="s">
        <v>168</v>
      </c>
      <c r="AC16" s="41" t="s">
        <v>180</v>
      </c>
    </row>
    <row r="17" spans="1:29" ht="30" customHeight="1" x14ac:dyDescent="0.25">
      <c r="A17" s="44"/>
      <c r="B17" s="44"/>
      <c r="C17" s="63"/>
      <c r="D17" s="44"/>
      <c r="E17" s="44"/>
      <c r="F17" s="44"/>
      <c r="G17" s="44"/>
      <c r="H17" s="44"/>
      <c r="I17" s="56"/>
      <c r="J17" s="42"/>
      <c r="K17" s="42"/>
      <c r="L17" s="44"/>
      <c r="M17" s="39"/>
      <c r="N17" s="44"/>
      <c r="O17" s="39"/>
      <c r="P17" s="39"/>
      <c r="Q17" s="44"/>
      <c r="R17" s="44"/>
      <c r="S17" s="42"/>
      <c r="T17" s="39"/>
      <c r="U17" s="39"/>
      <c r="V17" s="39"/>
      <c r="W17" s="39"/>
      <c r="X17" s="39"/>
      <c r="Y17" s="56"/>
      <c r="Z17" s="42"/>
      <c r="AA17" s="67"/>
      <c r="AB17" s="42"/>
      <c r="AC17" s="42"/>
    </row>
    <row r="18" spans="1:29" ht="30" customHeight="1" x14ac:dyDescent="0.25">
      <c r="A18" s="45"/>
      <c r="B18" s="45"/>
      <c r="C18" s="64"/>
      <c r="D18" s="45"/>
      <c r="E18" s="45"/>
      <c r="F18" s="45"/>
      <c r="G18" s="45"/>
      <c r="H18" s="45"/>
      <c r="I18" s="57"/>
      <c r="J18" s="43"/>
      <c r="K18" s="43"/>
      <c r="L18" s="45"/>
      <c r="M18" s="40"/>
      <c r="N18" s="45"/>
      <c r="O18" s="40"/>
      <c r="P18" s="40"/>
      <c r="Q18" s="45"/>
      <c r="R18" s="45"/>
      <c r="S18" s="43"/>
      <c r="T18" s="40"/>
      <c r="U18" s="40"/>
      <c r="V18" s="40"/>
      <c r="W18" s="40"/>
      <c r="X18" s="40"/>
      <c r="Y18" s="57"/>
      <c r="Z18" s="43"/>
      <c r="AA18" s="66"/>
      <c r="AB18" s="43"/>
      <c r="AC18" s="43"/>
    </row>
    <row r="19" spans="1:29" ht="27.95" customHeight="1" x14ac:dyDescent="0.25">
      <c r="A19" s="46">
        <v>3</v>
      </c>
      <c r="B19" s="46" t="s">
        <v>43</v>
      </c>
      <c r="C19" s="60" t="s">
        <v>177</v>
      </c>
      <c r="D19" s="46"/>
      <c r="E19" s="46"/>
      <c r="F19" s="46"/>
      <c r="G19" s="46"/>
      <c r="H19" s="46" t="s">
        <v>49</v>
      </c>
      <c r="I19" s="55" t="str">
        <f>_xlfn.CONCAT(C19,E19,G19)</f>
        <v xml:space="preserve">1. Irresponsabilidad por parte del contratista 
2. Deficiente prestación del servicio. 
</v>
      </c>
      <c r="J19" s="41" t="s">
        <v>156</v>
      </c>
      <c r="K19" s="41" t="s">
        <v>159</v>
      </c>
      <c r="L19" s="46" t="s">
        <v>47</v>
      </c>
      <c r="M19" s="38">
        <f>+IF(L19="Rara vez",1,IF(L19="Improbable",2,IF(L19="Posible",3,IF(L19="Probable",4,IF(L19="Casi seguro",5,"")))))</f>
        <v>3</v>
      </c>
      <c r="N19" s="46" t="s">
        <v>45</v>
      </c>
      <c r="O19" s="38">
        <f>+IF(N19="Insignificante",1,IF(N19="Menor",2,IF(N19="Moderado",3,IF(N19="Mayor",4,IF(N19="Catastrofico",5,"")))))</f>
        <v>3</v>
      </c>
      <c r="P19" s="38" t="str">
        <f t="shared" ref="P19" si="4">+IF(OR(AND(L19="Rara vez",N19="Insignificante"),AND(L19="Rara vez",N19="Menor"),AND(L19="Improbable",N19="Menor"),AND(L19="Posible",N19="Insignificante"),AND(L19="Improbable",N19="Insignificante")),"BAJA",IF(OR(AND(L19="Probable",N19="Insignificante"),AND(L19="Posible",N19="Menor"),AND(L19="Improbable",N19="Moderado"),AND(L19="Rara vez",N19="Moderado")),"MODERADA",IF(OR(AND(L19="Casi seguro",N19="Insignificante"),AND(L19="Casi seguro",N19="Menor"),AND(L19="Probable",N19="Menor"),AND(L19="Probable",N19="Moderado"),AND(L19="Posible",N19="Moderado"),AND(L19="Improbable",N19="Mayor"),AND(L19="Rara vez",N19="Mayor")),"ALTA",IF(OR(AND(L19="Casi seguro",N19="Moderado"),AND(L19="Casi seguro",N19="Mayor"),AND(L19="Probable",N19="Mayor"),AND(L19="Posible",N19="Mayor"),AND(L19="Casi seguro",N19="Catastrofico"),AND(L19="Probable",N19="Catastrofico"),AND(L19="Posible",N19="Catastrofico"),AND(L19="Impbable",N19="Catastrofico"),AND(L19="Rara vez",N19="Catastrofico")),"EXTREMA",""))))</f>
        <v>ALTA</v>
      </c>
      <c r="Q19" s="46"/>
      <c r="R19" s="46" t="s">
        <v>36</v>
      </c>
      <c r="S19" s="41" t="s">
        <v>173</v>
      </c>
      <c r="T19" s="38">
        <f>'Mapa de Controles'!Z19</f>
        <v>1</v>
      </c>
      <c r="U19" s="38" t="str">
        <f>+IF(T19=1,"Rara vez",IF(T19=2,"Improbable",IF(T19=3,"Posible",IF(T19=4,"Probable",IF(T19=5,"Casi seguro","")))))</f>
        <v>Rara vez</v>
      </c>
      <c r="V19" s="38">
        <f>'Mapa de Controles'!AA19</f>
        <v>3</v>
      </c>
      <c r="W19" s="38" t="str">
        <f t="shared" ref="W19" si="5">+IF(V19=1,"Insignificante",IF(V19=2,"Menor",IF(V19=3,"Moderado",IF(V19=4,"Mayor",IF(V19=5,"Catastrofico","")))))</f>
        <v>Moderado</v>
      </c>
      <c r="X19" s="38" t="str">
        <f t="shared" ref="X19" si="6">+IF(OR(AND(U19="Rara vez",W19="Insignificante"),AND(U19="Rara vez",W19="Menor"),AND(U19="Improbable",W19="Menor"),AND(U19="Posible",W19="Insignificante"),AND(U19="Improbable",W19="Insignificante")),"BAJA",IF(OR(AND(U19="Probable",W19="Insignificante"),AND(U19="Posible",W19="Menor"),AND(U19="Improbable",W19="Moderado"),AND(U19="Rara vez",W19="Moderado")),"MODERADA",IF(OR(AND(U19="Casi seguro",W19="Insignificante"),AND(U19="Casi seguro",W19="Menor"),AND(U19="Probable",W19="Menor"),AND(U19="Probable",W19="Moderado"),AND(U19="Posible",W19="Moderado"),AND(U19="Improbable",W19="Mayor"),AND(U19="Rara vez",W19="Mayor")),"ALTA",IF(OR(AND(U19="Casi seguro",W19="Moderado"),AND(U19="Casi seguro",W19="Mayor"),AND(U19="Probable",W19="Mayor"),AND(U19="Posible",W19="Mayor"),AND(U19="Casi seguro",W19="Catastrofico"),AND(U19="Probable",W19="Catastrofico"),AND(U19="Posible",W19="Catastrofico"),AND(U19="Impbable",W19="Catastrofico"),AND(U19="Rara vez",W19="Catastrofico")),"EXTREMA",""))))</f>
        <v>MODERADA</v>
      </c>
      <c r="Y19" s="55" t="str">
        <f t="shared" ref="Y19" si="7">IF(X19="BAJA","ASUMIR EL RIESGO",IF(X19="MODERADA","ASUMIR, REDUCIR EL RIESGO",IF(X19="ALTA","REDUCIR, EVITAR, COMPARTIR O TRANSFERIR EL RIESGO",IF(X19="EXTREMA","REDUCIR, EVITAR, COMPARTIR O TRANSFERIR EL RIESGO",""))))</f>
        <v>ASUMIR, REDUCIR EL RIESGO</v>
      </c>
      <c r="Z19" s="41" t="s">
        <v>178</v>
      </c>
      <c r="AA19" s="41" t="s">
        <v>174</v>
      </c>
      <c r="AB19" s="41" t="s">
        <v>172</v>
      </c>
      <c r="AC19" s="41" t="s">
        <v>181</v>
      </c>
    </row>
    <row r="20" spans="1:29" ht="27.95" customHeight="1" x14ac:dyDescent="0.25">
      <c r="A20" s="44"/>
      <c r="B20" s="44"/>
      <c r="C20" s="61"/>
      <c r="D20" s="44"/>
      <c r="E20" s="44"/>
      <c r="F20" s="44"/>
      <c r="G20" s="44"/>
      <c r="H20" s="44"/>
      <c r="I20" s="56"/>
      <c r="J20" s="44"/>
      <c r="K20" s="42"/>
      <c r="L20" s="44"/>
      <c r="M20" s="39"/>
      <c r="N20" s="44"/>
      <c r="O20" s="39"/>
      <c r="P20" s="39"/>
      <c r="Q20" s="44"/>
      <c r="R20" s="44"/>
      <c r="S20" s="42"/>
      <c r="T20" s="39"/>
      <c r="U20" s="39"/>
      <c r="V20" s="39"/>
      <c r="W20" s="39"/>
      <c r="X20" s="39"/>
      <c r="Y20" s="56"/>
      <c r="Z20" s="42"/>
      <c r="AA20" s="42"/>
      <c r="AB20" s="42"/>
      <c r="AC20" s="42"/>
    </row>
    <row r="21" spans="1:29" ht="27.95" customHeight="1" x14ac:dyDescent="0.25">
      <c r="A21" s="45"/>
      <c r="B21" s="45"/>
      <c r="C21" s="62"/>
      <c r="D21" s="45"/>
      <c r="E21" s="45"/>
      <c r="F21" s="45"/>
      <c r="G21" s="45"/>
      <c r="H21" s="45"/>
      <c r="I21" s="57"/>
      <c r="J21" s="45"/>
      <c r="K21" s="43"/>
      <c r="L21" s="45"/>
      <c r="M21" s="40"/>
      <c r="N21" s="45"/>
      <c r="O21" s="40"/>
      <c r="P21" s="40"/>
      <c r="Q21" s="45"/>
      <c r="R21" s="45"/>
      <c r="S21" s="43"/>
      <c r="T21" s="40"/>
      <c r="U21" s="40"/>
      <c r="V21" s="40"/>
      <c r="W21" s="40"/>
      <c r="X21" s="40"/>
      <c r="Y21" s="57"/>
      <c r="Z21" s="43"/>
      <c r="AA21" s="43"/>
      <c r="AB21" s="43"/>
      <c r="AC21" s="43"/>
    </row>
  </sheetData>
  <mergeCells count="125">
    <mergeCell ref="T6:AC6"/>
    <mergeCell ref="I5:S5"/>
    <mergeCell ref="A5:H5"/>
    <mergeCell ref="A6:H6"/>
    <mergeCell ref="I6:S6"/>
    <mergeCell ref="A8:B8"/>
    <mergeCell ref="E8:F8"/>
    <mergeCell ref="H8:AC8"/>
    <mergeCell ref="Y16:Y18"/>
    <mergeCell ref="V13:V15"/>
    <mergeCell ref="X13:X15"/>
    <mergeCell ref="U13:U15"/>
    <mergeCell ref="P11:P12"/>
    <mergeCell ref="R14:R15"/>
    <mergeCell ref="S14:S15"/>
    <mergeCell ref="U16:U18"/>
    <mergeCell ref="T16:T18"/>
    <mergeCell ref="P16:P18"/>
    <mergeCell ref="Q16:Q18"/>
    <mergeCell ref="X16:X18"/>
    <mergeCell ref="L10:P10"/>
    <mergeCell ref="A10:A12"/>
    <mergeCell ref="A1:C4"/>
    <mergeCell ref="D1:AA2"/>
    <mergeCell ref="D3:AA4"/>
    <mergeCell ref="AB1:AC1"/>
    <mergeCell ref="AB2:AC2"/>
    <mergeCell ref="AB3:AC3"/>
    <mergeCell ref="AB4:AC4"/>
    <mergeCell ref="T5:AC5"/>
    <mergeCell ref="Y13:Y15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Y11:Y12"/>
    <mergeCell ref="Z11:Z12"/>
    <mergeCell ref="AA11:AA12"/>
    <mergeCell ref="P13:P15"/>
    <mergeCell ref="Q13:Q15"/>
    <mergeCell ref="T13:T15"/>
    <mergeCell ref="Y19:Y21"/>
    <mergeCell ref="AC13:AC15"/>
    <mergeCell ref="AB16:AB18"/>
    <mergeCell ref="AC16:AC18"/>
    <mergeCell ref="Z19:Z21"/>
    <mergeCell ref="AA19:AA21"/>
    <mergeCell ref="AB19:AB21"/>
    <mergeCell ref="AC19:AC21"/>
    <mergeCell ref="Z14:Z15"/>
    <mergeCell ref="AA14:AA15"/>
    <mergeCell ref="AB14:AB15"/>
    <mergeCell ref="Z16:Z18"/>
    <mergeCell ref="AA16:AA18"/>
    <mergeCell ref="A16:A18"/>
    <mergeCell ref="B19:B21"/>
    <mergeCell ref="C19:C21"/>
    <mergeCell ref="D19:D21"/>
    <mergeCell ref="E19:E21"/>
    <mergeCell ref="F19:F21"/>
    <mergeCell ref="G19:G21"/>
    <mergeCell ref="H19:H21"/>
    <mergeCell ref="I19:I21"/>
    <mergeCell ref="D16:D18"/>
    <mergeCell ref="E16:E18"/>
    <mergeCell ref="F16:F18"/>
    <mergeCell ref="G16:G18"/>
    <mergeCell ref="H16:H18"/>
    <mergeCell ref="A19:A21"/>
    <mergeCell ref="B16:B18"/>
    <mergeCell ref="C16:C18"/>
    <mergeCell ref="W13:W15"/>
    <mergeCell ref="W16:W18"/>
    <mergeCell ref="W19:W21"/>
    <mergeCell ref="V16:V18"/>
    <mergeCell ref="T19:T21"/>
    <mergeCell ref="P19:P21"/>
    <mergeCell ref="Q19:Q21"/>
    <mergeCell ref="R19:R21"/>
    <mergeCell ref="N19:N21"/>
    <mergeCell ref="O19:O21"/>
    <mergeCell ref="O16:O18"/>
    <mergeCell ref="R16:R18"/>
    <mergeCell ref="S16:S18"/>
    <mergeCell ref="AB11:AB12"/>
    <mergeCell ref="AC11:AC12"/>
    <mergeCell ref="Z10:AC10"/>
    <mergeCell ref="Q10:Y10"/>
    <mergeCell ref="T11:W11"/>
    <mergeCell ref="U19:U21"/>
    <mergeCell ref="L11:O11"/>
    <mergeCell ref="I16:I18"/>
    <mergeCell ref="T12:U12"/>
    <mergeCell ref="V12:W12"/>
    <mergeCell ref="X11:X12"/>
    <mergeCell ref="J13:J15"/>
    <mergeCell ref="K13:K15"/>
    <mergeCell ref="L13:L15"/>
    <mergeCell ref="M13:M15"/>
    <mergeCell ref="N13:N15"/>
    <mergeCell ref="O13:O15"/>
    <mergeCell ref="K16:K18"/>
    <mergeCell ref="L16:L18"/>
    <mergeCell ref="M16:M18"/>
    <mergeCell ref="N16:N18"/>
    <mergeCell ref="X19:X21"/>
    <mergeCell ref="S19:S21"/>
    <mergeCell ref="Q12:R12"/>
    <mergeCell ref="V19:V21"/>
    <mergeCell ref="J16:J18"/>
    <mergeCell ref="J19:J21"/>
    <mergeCell ref="K19:K21"/>
    <mergeCell ref="L19:L21"/>
    <mergeCell ref="M19:M21"/>
    <mergeCell ref="B10:G10"/>
    <mergeCell ref="B11:G11"/>
    <mergeCell ref="L12:M12"/>
    <mergeCell ref="N12:O12"/>
    <mergeCell ref="H10:K11"/>
    <mergeCell ref="Q11:S11"/>
  </mergeCells>
  <phoneticPr fontId="10" type="noConversion"/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Metodologia!$A$5:$A$10</xm:f>
          </x14:formula1>
          <xm:sqref>B13 B19 B16</xm:sqref>
        </x14:dataValidation>
        <x14:dataValidation type="list" allowBlank="1" showInputMessage="1" showErrorMessage="1" xr:uid="{00000000-0002-0000-0000-000001000000}">
          <x14:formula1>
            <xm:f>Metodologia!$A$13:$A$17</xm:f>
          </x14:formula1>
          <xm:sqref>D13 D19 D16</xm:sqref>
        </x14:dataValidation>
        <x14:dataValidation type="list" allowBlank="1" showInputMessage="1" showErrorMessage="1" xr:uid="{00000000-0002-0000-0000-000002000000}">
          <x14:formula1>
            <xm:f>Metodologia!$A$20:$A$26</xm:f>
          </x14:formula1>
          <xm:sqref>F13 F19 F16</xm:sqref>
        </x14:dataValidation>
        <x14:dataValidation type="list" allowBlank="1" showInputMessage="1" showErrorMessage="1" xr:uid="{00000000-0002-0000-0000-000003000000}">
          <x14:formula1>
            <xm:f>Metodologia!$C$4:$C$12</xm:f>
          </x14:formula1>
          <xm:sqref>H13 H16 H19</xm:sqref>
        </x14:dataValidation>
        <x14:dataValidation type="list" allowBlank="1" showInputMessage="1" showErrorMessage="1" xr:uid="{00000000-0002-0000-0000-000004000000}">
          <x14:formula1>
            <xm:f>Metodologia!$C$15:$C$16</xm:f>
          </x14:formula1>
          <xm:sqref>R13:R14 R16 R19</xm:sqref>
        </x14:dataValidation>
        <x14:dataValidation type="list" allowBlank="1" showInputMessage="1" showErrorMessage="1" xr:uid="{00000000-0002-0000-0000-000005000000}">
          <x14:formula1>
            <xm:f>Metodologia!$C$19:$C$23</xm:f>
          </x14:formula1>
          <xm:sqref>L13:L21</xm:sqref>
        </x14:dataValidation>
        <x14:dataValidation type="list" allowBlank="1" showInputMessage="1" showErrorMessage="1" xr:uid="{00000000-0002-0000-0000-000006000000}">
          <x14:formula1>
            <xm:f>Metodologia!$C$26:$C$30</xm:f>
          </x14:formula1>
          <xm:sqref>N13:N21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1"/>
  <sheetViews>
    <sheetView view="pageBreakPreview" topLeftCell="F8" zoomScaleNormal="100" zoomScaleSheetLayoutView="100" workbookViewId="0">
      <selection activeCell="AF26" sqref="AF26"/>
    </sheetView>
  </sheetViews>
  <sheetFormatPr baseColWidth="10" defaultColWidth="11.42578125" defaultRowHeight="15" x14ac:dyDescent="0.25"/>
  <cols>
    <col min="1" max="1" width="5.7109375" style="11" customWidth="1"/>
    <col min="2" max="2" width="15.7109375" style="11" customWidth="1"/>
    <col min="3" max="3" width="36.28515625" style="11" customWidth="1"/>
    <col min="4" max="5" width="28.7109375" style="11" customWidth="1"/>
    <col min="6" max="6" width="30.7109375" style="11" customWidth="1"/>
    <col min="7" max="7" width="35.140625" style="11" customWidth="1"/>
    <col min="8" max="8" width="15.7109375" style="11" customWidth="1"/>
    <col min="9" max="9" width="20" style="11" customWidth="1"/>
    <col min="10" max="10" width="11.42578125" style="11" customWidth="1"/>
    <col min="11" max="11" width="21.85546875" style="11" customWidth="1"/>
    <col min="12" max="12" width="15.28515625" style="11" customWidth="1"/>
    <col min="13" max="13" width="32.42578125" style="11" customWidth="1"/>
    <col min="14" max="14" width="15.28515625" style="11" customWidth="1"/>
    <col min="15" max="15" width="33.28515625" style="11" customWidth="1"/>
    <col min="16" max="16" width="15.28515625" style="11" customWidth="1"/>
    <col min="17" max="17" width="25.7109375" style="11" customWidth="1"/>
    <col min="18" max="18" width="15.28515625" style="11" customWidth="1"/>
    <col min="19" max="19" width="36.7109375" style="11" customWidth="1"/>
    <col min="20" max="20" width="15.28515625" style="11" customWidth="1"/>
    <col min="21" max="21" width="31.42578125" style="11" customWidth="1"/>
    <col min="22" max="22" width="11.42578125" style="11"/>
    <col min="23" max="23" width="19.140625" style="11" customWidth="1"/>
    <col min="24" max="24" width="20.28515625" style="11" customWidth="1"/>
    <col min="25" max="25" width="14" style="11" customWidth="1"/>
    <col min="26" max="26" width="16.85546875" style="11" customWidth="1"/>
    <col min="27" max="28" width="15.7109375" style="11" customWidth="1"/>
    <col min="29" max="29" width="16.7109375" style="11" customWidth="1"/>
    <col min="30" max="30" width="22.42578125" style="11" bestFit="1" customWidth="1"/>
    <col min="31" max="31" width="11.42578125" style="11"/>
    <col min="32" max="32" width="19.42578125" style="11" customWidth="1"/>
    <col min="33" max="33" width="22.5703125" style="11" customWidth="1"/>
    <col min="34" max="34" width="26" style="11" customWidth="1"/>
    <col min="35" max="35" width="20.42578125" style="11" customWidth="1"/>
    <col min="36" max="16384" width="11.42578125" style="11"/>
  </cols>
  <sheetData>
    <row r="1" spans="1:35" ht="20.25" customHeight="1" x14ac:dyDescent="0.25">
      <c r="A1" s="157"/>
      <c r="B1" s="157"/>
      <c r="C1" s="157"/>
      <c r="D1" s="151" t="s">
        <v>139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6" t="s">
        <v>136</v>
      </c>
      <c r="AI1" s="156"/>
    </row>
    <row r="2" spans="1:35" ht="19.5" customHeight="1" x14ac:dyDescent="0.25">
      <c r="A2" s="157"/>
      <c r="B2" s="157"/>
      <c r="C2" s="157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6" t="s">
        <v>137</v>
      </c>
      <c r="AI2" s="156"/>
    </row>
    <row r="3" spans="1:35" ht="21.75" customHeight="1" x14ac:dyDescent="0.25">
      <c r="A3" s="157"/>
      <c r="B3" s="157"/>
      <c r="C3" s="157"/>
      <c r="D3" s="151" t="s">
        <v>140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6" t="s">
        <v>138</v>
      </c>
      <c r="AI3" s="156"/>
    </row>
    <row r="4" spans="1:35" ht="15" customHeight="1" x14ac:dyDescent="0.25">
      <c r="A4" s="157"/>
      <c r="B4" s="157"/>
      <c r="C4" s="157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6" t="s">
        <v>135</v>
      </c>
      <c r="AI4" s="156"/>
    </row>
    <row r="5" spans="1:35" s="12" customFormat="1" x14ac:dyDescent="0.25">
      <c r="A5" s="153" t="s">
        <v>141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2" t="s">
        <v>142</v>
      </c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 t="s">
        <v>143</v>
      </c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</row>
    <row r="6" spans="1:35" s="13" customFormat="1" ht="13.5" x14ac:dyDescent="0.25">
      <c r="A6" s="154" t="s">
        <v>144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 t="s">
        <v>144</v>
      </c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 t="s">
        <v>145</v>
      </c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</row>
    <row r="7" spans="1:35" ht="15.7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10" customFormat="1" ht="29.25" customHeight="1" thickBot="1" x14ac:dyDescent="0.3">
      <c r="A8" s="145" t="s">
        <v>0</v>
      </c>
      <c r="B8" s="146"/>
      <c r="C8" s="19" t="str">
        <f>'Mapa de Riesgos'!C8</f>
        <v>Gestion Juridica</v>
      </c>
      <c r="D8" s="20" t="s">
        <v>146</v>
      </c>
      <c r="E8" s="147" t="str">
        <f>'Mapa de Riesgos'!E8</f>
        <v>Asesor Juridico</v>
      </c>
      <c r="F8" s="148"/>
      <c r="G8" s="20" t="s">
        <v>147</v>
      </c>
      <c r="H8" s="149" t="str">
        <f>'Mapa de Riesgos'!H8</f>
        <v>Ejercer la defensa de los intereses de la ESE Vidasinú a través la correcta asesoría jurídica, representación judicial y extrajudicial con el propósito de disminuir los riesgos e impactos legales en la entidad.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50"/>
    </row>
    <row r="9" spans="1:35" x14ac:dyDescent="0.25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2"/>
    </row>
    <row r="10" spans="1:35" ht="15" customHeight="1" x14ac:dyDescent="0.25">
      <c r="A10" s="99" t="s">
        <v>1</v>
      </c>
      <c r="B10" s="102" t="s">
        <v>50</v>
      </c>
      <c r="C10" s="103"/>
      <c r="D10" s="103"/>
      <c r="E10" s="104"/>
      <c r="F10" s="114" t="s">
        <v>10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108" t="s">
        <v>51</v>
      </c>
      <c r="X10" s="108" t="s">
        <v>52</v>
      </c>
      <c r="Y10" s="108" t="s">
        <v>53</v>
      </c>
      <c r="Z10" s="108" t="s">
        <v>54</v>
      </c>
      <c r="AA10" s="108" t="s">
        <v>55</v>
      </c>
      <c r="AB10" s="108" t="s">
        <v>56</v>
      </c>
      <c r="AC10" s="108" t="s">
        <v>57</v>
      </c>
      <c r="AD10" s="139" t="s">
        <v>13</v>
      </c>
      <c r="AE10" s="140"/>
      <c r="AF10" s="108" t="s">
        <v>58</v>
      </c>
      <c r="AG10" s="108" t="s">
        <v>59</v>
      </c>
      <c r="AH10" s="108" t="s">
        <v>17</v>
      </c>
      <c r="AI10" s="108" t="s">
        <v>60</v>
      </c>
    </row>
    <row r="11" spans="1:35" ht="15" customHeight="1" x14ac:dyDescent="0.25">
      <c r="A11" s="100"/>
      <c r="B11" s="105"/>
      <c r="C11" s="106"/>
      <c r="D11" s="106"/>
      <c r="E11" s="107"/>
      <c r="F11" s="108" t="s">
        <v>61</v>
      </c>
      <c r="G11" s="108" t="s">
        <v>62</v>
      </c>
      <c r="H11" s="108" t="s">
        <v>63</v>
      </c>
      <c r="I11" s="110" t="s">
        <v>64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2"/>
      <c r="W11" s="113"/>
      <c r="X11" s="113"/>
      <c r="Y11" s="113"/>
      <c r="Z11" s="113"/>
      <c r="AA11" s="113"/>
      <c r="AB11" s="113"/>
      <c r="AC11" s="113"/>
      <c r="AD11" s="141"/>
      <c r="AE11" s="142"/>
      <c r="AF11" s="113"/>
      <c r="AG11" s="113"/>
      <c r="AH11" s="113"/>
      <c r="AI11" s="113"/>
    </row>
    <row r="12" spans="1:35" ht="53.25" customHeight="1" x14ac:dyDescent="0.25">
      <c r="A12" s="101"/>
      <c r="B12" s="7" t="s">
        <v>22</v>
      </c>
      <c r="C12" s="4" t="s">
        <v>23</v>
      </c>
      <c r="D12" s="4" t="s">
        <v>24</v>
      </c>
      <c r="E12" s="4" t="s">
        <v>25</v>
      </c>
      <c r="F12" s="109"/>
      <c r="G12" s="109"/>
      <c r="H12" s="109"/>
      <c r="I12" s="117" t="s">
        <v>65</v>
      </c>
      <c r="J12" s="117"/>
      <c r="K12" s="114" t="s">
        <v>66</v>
      </c>
      <c r="L12" s="116"/>
      <c r="M12" s="117" t="s">
        <v>67</v>
      </c>
      <c r="N12" s="117"/>
      <c r="O12" s="117" t="s">
        <v>68</v>
      </c>
      <c r="P12" s="117"/>
      <c r="Q12" s="117" t="s">
        <v>69</v>
      </c>
      <c r="R12" s="118"/>
      <c r="S12" s="117" t="s">
        <v>70</v>
      </c>
      <c r="T12" s="117"/>
      <c r="U12" s="117" t="s">
        <v>71</v>
      </c>
      <c r="V12" s="117"/>
      <c r="W12" s="109"/>
      <c r="X12" s="109"/>
      <c r="Y12" s="109"/>
      <c r="Z12" s="109"/>
      <c r="AA12" s="109"/>
      <c r="AB12" s="109"/>
      <c r="AC12" s="109"/>
      <c r="AD12" s="143"/>
      <c r="AE12" s="144"/>
      <c r="AF12" s="109"/>
      <c r="AG12" s="109"/>
      <c r="AH12" s="109"/>
      <c r="AI12" s="109"/>
    </row>
    <row r="13" spans="1:35" ht="68.25" customHeight="1" x14ac:dyDescent="0.25">
      <c r="A13" s="98">
        <f>'Mapa de Riesgos'!A13</f>
        <v>1</v>
      </c>
      <c r="B13" s="125" t="str">
        <f>'Mapa de Riesgos'!H13</f>
        <v>Gerenciales</v>
      </c>
      <c r="C13" s="125" t="str">
        <f>'Mapa de Riesgos'!I13</f>
        <v xml:space="preserve">1. Primacía de la realidad sobre las formalidades. 
2. Mala praxis medica.                                   3. Incumplimiento  de las normas que le aplican a la E.S.E.  4. Quejas y/o denuncias ante los órganos de control. </v>
      </c>
      <c r="D13" s="125" t="str">
        <f>'Mapa de Riesgos'!J13</f>
        <v xml:space="preserve">Demandas y procesos sancionatorios en contra de la entidad. </v>
      </c>
      <c r="E13" s="125" t="str">
        <f>'Mapa de Riesgos'!K13</f>
        <v>Fallos en contra de la entidad</v>
      </c>
      <c r="F13" s="25" t="str">
        <f>'Mapa de Riesgos'!S13</f>
        <v>Comité de conciliación.</v>
      </c>
      <c r="G13" s="16" t="s">
        <v>169</v>
      </c>
      <c r="H13" s="17" t="s">
        <v>90</v>
      </c>
      <c r="I13" s="17" t="s">
        <v>73</v>
      </c>
      <c r="J13" s="24">
        <f>IF(I13="Asignado ",15,0)</f>
        <v>15</v>
      </c>
      <c r="K13" s="18" t="s">
        <v>74</v>
      </c>
      <c r="L13" s="24">
        <f>IF(K13="Adecuado",15,0)</f>
        <v>15</v>
      </c>
      <c r="M13" s="18" t="s">
        <v>75</v>
      </c>
      <c r="N13" s="24">
        <f>IF(M13="Oportuna",15,0)</f>
        <v>15</v>
      </c>
      <c r="O13" s="18" t="s">
        <v>76</v>
      </c>
      <c r="P13" s="24">
        <f>+IF(O13="Prevenir",15,IF(O13="Detectar",10,0))</f>
        <v>15</v>
      </c>
      <c r="Q13" s="18" t="s">
        <v>77</v>
      </c>
      <c r="R13" s="24">
        <f>IF(Q13="Confiable",15,0)</f>
        <v>15</v>
      </c>
      <c r="S13" s="17" t="s">
        <v>78</v>
      </c>
      <c r="T13" s="24">
        <f>IF(S13="Se investigan y resuelven oportunamente",15,0)</f>
        <v>15</v>
      </c>
      <c r="U13" s="18" t="s">
        <v>79</v>
      </c>
      <c r="V13" s="24">
        <f>+IF(U13="Completa",10,IF(U13="Incompleta",5,0))</f>
        <v>10</v>
      </c>
      <c r="W13" s="24">
        <f>J13+L13+N13+P13+R13+T13+V13</f>
        <v>100</v>
      </c>
      <c r="X13" s="129">
        <f>SUM(W13:W15)/2</f>
        <v>100</v>
      </c>
      <c r="Y13" s="98">
        <v>0</v>
      </c>
      <c r="Z13" s="132">
        <f>IF(X13&lt;=50,'Mapa de Riesgos'!M13:M15,IF(X13&lt;=75,'Mapa de Riesgos'!M13:M15-1,IF(X13&lt;=100,'Mapa de Riesgos'!M13:M15-2,'Mapa de Riesgos'!M13:M15)))</f>
        <v>2</v>
      </c>
      <c r="AA13" s="132">
        <f>IF(Y13&lt;=50,'Mapa de Riesgos'!O13:O15,IF(Y13&lt;=75,'Mapa de Riesgos'!O13:O15-1,IF(Y13&lt;=100,'Mapa de Riesgos'!O13:O15-2,'Mapa de Riesgos'!O13:O15)))</f>
        <v>3</v>
      </c>
      <c r="AB13" s="132" t="str">
        <f>'Mapa de Riesgos'!X13</f>
        <v>MODERADA</v>
      </c>
      <c r="AC13" s="125" t="str">
        <f>IF(AB13="BAJA","No requiere",IF(AB13="MODERADA","Si el proceso lo requiere",IF(AB13="ALTA","Debe formularse",IF(AB13="EXTREMA","Debe formularse",""))))</f>
        <v>Si el proceso lo requiere</v>
      </c>
      <c r="AD13" s="133" t="str">
        <f>'Mapa de Riesgos'!Y13</f>
        <v>ASUMIR, REDUCIR EL RIESGO</v>
      </c>
      <c r="AE13" s="134"/>
      <c r="AF13" s="18" t="s">
        <v>174</v>
      </c>
      <c r="AG13" s="24" t="str">
        <f>'Mapa de Riesgos'!AA13</f>
        <v>Dos o más veces al mes</v>
      </c>
      <c r="AH13" s="125" t="str">
        <f>'Mapa de Riesgos'!AC13</f>
        <v xml:space="preserve">Monto del valor de demandas en contra de la entidad en firme o con alta probabilidad de fallo en contra de la entidad / Monto total del valor de demandas en contra de la E.S.E. </v>
      </c>
      <c r="AI13" s="125" t="str">
        <f>'Mapa de Riesgos'!AB13</f>
        <v>Líder del Proceso de Gestión Jurídica</v>
      </c>
    </row>
    <row r="14" spans="1:35" ht="30" customHeight="1" x14ac:dyDescent="0.25">
      <c r="A14" s="98"/>
      <c r="B14" s="125"/>
      <c r="C14" s="125"/>
      <c r="D14" s="125"/>
      <c r="E14" s="125"/>
      <c r="F14" s="55" t="str">
        <f>'Mapa de Riesgos'!S14</f>
        <v>Contestación de la demanda o denuncia dentro del plazo de ley.</v>
      </c>
      <c r="G14" s="122" t="s">
        <v>170</v>
      </c>
      <c r="H14" s="122" t="s">
        <v>90</v>
      </c>
      <c r="I14" s="122" t="s">
        <v>73</v>
      </c>
      <c r="J14" s="38">
        <f t="shared" ref="J14:J19" si="0">IF(I14="Asignado ",15,0)</f>
        <v>15</v>
      </c>
      <c r="K14" s="119" t="s">
        <v>74</v>
      </c>
      <c r="L14" s="38">
        <f t="shared" ref="L14:L19" si="1">IF(K14="Adecuado",15,0)</f>
        <v>15</v>
      </c>
      <c r="M14" s="119" t="s">
        <v>75</v>
      </c>
      <c r="N14" s="38">
        <f t="shared" ref="N14:N19" si="2">IF(M14="Oportuna",15,0)</f>
        <v>15</v>
      </c>
      <c r="O14" s="119" t="s">
        <v>76</v>
      </c>
      <c r="P14" s="38">
        <f t="shared" ref="P14:P19" si="3">+IF(O14="Prevenir",15,IF(O14="Detectar",10,0))</f>
        <v>15</v>
      </c>
      <c r="Q14" s="119" t="s">
        <v>77</v>
      </c>
      <c r="R14" s="38">
        <f t="shared" ref="R14:R19" si="4">IF(Q14="Confiable",15,0)</f>
        <v>15</v>
      </c>
      <c r="S14" s="122" t="s">
        <v>78</v>
      </c>
      <c r="T14" s="38">
        <f t="shared" ref="T14:T19" si="5">IF(S14="Se investigan y resuelven oportunamente",15,0)</f>
        <v>15</v>
      </c>
      <c r="U14" s="119" t="s">
        <v>79</v>
      </c>
      <c r="V14" s="38">
        <f t="shared" ref="V14:V19" si="6">+IF(U14="Completa",10,IF(U14="Incompleta",5,0))</f>
        <v>10</v>
      </c>
      <c r="W14" s="38">
        <f t="shared" ref="W14:W19" si="7">J14+L14+N14+P14+R14+T14+V14</f>
        <v>100</v>
      </c>
      <c r="X14" s="130"/>
      <c r="Y14" s="98"/>
      <c r="Z14" s="132"/>
      <c r="AA14" s="132"/>
      <c r="AB14" s="132"/>
      <c r="AC14" s="125"/>
      <c r="AD14" s="135"/>
      <c r="AE14" s="136"/>
      <c r="AF14" s="119" t="s">
        <v>174</v>
      </c>
      <c r="AG14" s="55" t="str">
        <f>'Mapa de Riesgos'!AA14</f>
        <v>Cuando suceda el evento</v>
      </c>
      <c r="AH14" s="125"/>
      <c r="AI14" s="125"/>
    </row>
    <row r="15" spans="1:35" ht="30" customHeight="1" x14ac:dyDescent="0.25">
      <c r="A15" s="98"/>
      <c r="B15" s="125"/>
      <c r="C15" s="125"/>
      <c r="D15" s="125"/>
      <c r="E15" s="125"/>
      <c r="F15" s="57"/>
      <c r="G15" s="124"/>
      <c r="H15" s="124"/>
      <c r="I15" s="124"/>
      <c r="J15" s="40"/>
      <c r="K15" s="121"/>
      <c r="L15" s="40"/>
      <c r="M15" s="121"/>
      <c r="N15" s="40"/>
      <c r="O15" s="121"/>
      <c r="P15" s="40"/>
      <c r="Q15" s="121"/>
      <c r="R15" s="40"/>
      <c r="S15" s="124"/>
      <c r="T15" s="40"/>
      <c r="U15" s="121"/>
      <c r="V15" s="40"/>
      <c r="W15" s="40"/>
      <c r="X15" s="131"/>
      <c r="Y15" s="98"/>
      <c r="Z15" s="132"/>
      <c r="AA15" s="132"/>
      <c r="AB15" s="132"/>
      <c r="AC15" s="125"/>
      <c r="AD15" s="137"/>
      <c r="AE15" s="138"/>
      <c r="AF15" s="121"/>
      <c r="AG15" s="57"/>
      <c r="AH15" s="125"/>
      <c r="AI15" s="125"/>
    </row>
    <row r="16" spans="1:35" ht="30" customHeight="1" x14ac:dyDescent="0.25">
      <c r="A16" s="98">
        <f>'Mapa de Riesgos'!A16</f>
        <v>2</v>
      </c>
      <c r="B16" s="125" t="str">
        <f>'Mapa de Riesgos'!H16</f>
        <v>Operativos</v>
      </c>
      <c r="C16" s="125" t="str">
        <f>'Mapa de Riesgos'!I16</f>
        <v xml:space="preserve">1. No dar el traslado oportuno desde donde se radica toda la correspondencia. 
2. Peticiones incompletas, confusas e irrespetuosas. 
3. Direccionar la petición al área que le corresponde. </v>
      </c>
      <c r="D16" s="125" t="str">
        <f>'Mapa de Riesgos'!J16</f>
        <v>No brindar respuesta oportuna a las peticiones y tutelas dentro del termino otorgado por la Ley</v>
      </c>
      <c r="E16" s="125" t="str">
        <f>'Mapa de Riesgos'!K16</f>
        <v>Sanciones de tipo: disciplinario, económicos.</v>
      </c>
      <c r="F16" s="55" t="str">
        <f>'Mapa de Riesgos'!S16</f>
        <v>Control legal de peticiones y tutelas</v>
      </c>
      <c r="G16" s="122" t="s">
        <v>162</v>
      </c>
      <c r="H16" s="122" t="s">
        <v>72</v>
      </c>
      <c r="I16" s="122" t="s">
        <v>73</v>
      </c>
      <c r="J16" s="38">
        <f t="shared" si="0"/>
        <v>15</v>
      </c>
      <c r="K16" s="119" t="s">
        <v>74</v>
      </c>
      <c r="L16" s="38">
        <f t="shared" si="1"/>
        <v>15</v>
      </c>
      <c r="M16" s="119" t="s">
        <v>75</v>
      </c>
      <c r="N16" s="38">
        <f t="shared" si="2"/>
        <v>15</v>
      </c>
      <c r="O16" s="119" t="s">
        <v>76</v>
      </c>
      <c r="P16" s="38">
        <f t="shared" si="3"/>
        <v>15</v>
      </c>
      <c r="Q16" s="119" t="s">
        <v>77</v>
      </c>
      <c r="R16" s="38">
        <f t="shared" si="4"/>
        <v>15</v>
      </c>
      <c r="S16" s="122" t="s">
        <v>78</v>
      </c>
      <c r="T16" s="38">
        <f t="shared" si="5"/>
        <v>15</v>
      </c>
      <c r="U16" s="119" t="s">
        <v>79</v>
      </c>
      <c r="V16" s="38">
        <f t="shared" si="6"/>
        <v>10</v>
      </c>
      <c r="W16" s="38">
        <f t="shared" si="7"/>
        <v>100</v>
      </c>
      <c r="X16" s="129">
        <f>SUM(W16:W18)/1</f>
        <v>100</v>
      </c>
      <c r="Y16" s="98">
        <v>0</v>
      </c>
      <c r="Z16" s="132">
        <f>IF(X16&lt;=50,'Mapa de Riesgos'!M16:M18,IF(X16&lt;=75,'Mapa de Riesgos'!M16:M18-1,IF(X16&lt;=100,'Mapa de Riesgos'!M16:M18-2,'Mapa de Riesgos'!M16:M18)))</f>
        <v>1</v>
      </c>
      <c r="AA16" s="132">
        <f>IF(Y16&lt;=50,'Mapa de Riesgos'!O16:O18,IF(Y16&lt;=75,'Mapa de Riesgos'!O16:O18-1,IF(Y16&lt;=100,'Mapa de Riesgos'!O16:O18-2,'Mapa de Riesgos'!O16:O18)))</f>
        <v>3</v>
      </c>
      <c r="AB16" s="132" t="str">
        <f>'Mapa de Riesgos'!X16</f>
        <v>MODERADA</v>
      </c>
      <c r="AC16" s="125" t="str">
        <f t="shared" ref="AC16" si="8">IF(AB16="BAJA","No requiere",IF(AB16="MODERADA","Si el proceso lo requiere",IF(AB16="ALTA","Debe formularse",IF(AB16="EXTREMA","Debe formularse",""))))</f>
        <v>Si el proceso lo requiere</v>
      </c>
      <c r="AD16" s="133" t="str">
        <f>'Mapa de Riesgos'!Y16</f>
        <v>ASUMIR, REDUCIR EL RIESGO</v>
      </c>
      <c r="AE16" s="134"/>
      <c r="AF16" s="119" t="s">
        <v>174</v>
      </c>
      <c r="AG16" s="55" t="str">
        <f>'Mapa de Riesgos'!AA16</f>
        <v>Cuando suceda el evento</v>
      </c>
      <c r="AH16" s="125" t="str">
        <f>'Mapa de Riesgos'!AC16</f>
        <v># de PQRSDF contestadas oportunamente en el periodo / # de PQRSDF recibidas por la .E.S.E en el periodo</v>
      </c>
      <c r="AI16" s="125" t="str">
        <f>'Mapa de Riesgos'!AB16</f>
        <v>Líder del Proceso de Gestión Jurídica</v>
      </c>
    </row>
    <row r="17" spans="1:35" ht="30" customHeight="1" x14ac:dyDescent="0.25">
      <c r="A17" s="98"/>
      <c r="B17" s="125"/>
      <c r="C17" s="125"/>
      <c r="D17" s="125"/>
      <c r="E17" s="125"/>
      <c r="F17" s="56"/>
      <c r="G17" s="123"/>
      <c r="H17" s="123"/>
      <c r="I17" s="123"/>
      <c r="J17" s="39"/>
      <c r="K17" s="120"/>
      <c r="L17" s="39"/>
      <c r="M17" s="120"/>
      <c r="N17" s="39"/>
      <c r="O17" s="120"/>
      <c r="P17" s="39"/>
      <c r="Q17" s="120"/>
      <c r="R17" s="39"/>
      <c r="S17" s="123"/>
      <c r="T17" s="39"/>
      <c r="U17" s="120"/>
      <c r="V17" s="39"/>
      <c r="W17" s="39"/>
      <c r="X17" s="130"/>
      <c r="Y17" s="98"/>
      <c r="Z17" s="132"/>
      <c r="AA17" s="132"/>
      <c r="AB17" s="132"/>
      <c r="AC17" s="125"/>
      <c r="AD17" s="135"/>
      <c r="AE17" s="136"/>
      <c r="AF17" s="120"/>
      <c r="AG17" s="56"/>
      <c r="AH17" s="125"/>
      <c r="AI17" s="125"/>
    </row>
    <row r="18" spans="1:35" ht="30" customHeight="1" x14ac:dyDescent="0.25">
      <c r="A18" s="98"/>
      <c r="B18" s="125"/>
      <c r="C18" s="125"/>
      <c r="D18" s="125"/>
      <c r="E18" s="125"/>
      <c r="F18" s="57"/>
      <c r="G18" s="124"/>
      <c r="H18" s="124"/>
      <c r="I18" s="124"/>
      <c r="J18" s="40"/>
      <c r="K18" s="121"/>
      <c r="L18" s="40"/>
      <c r="M18" s="121"/>
      <c r="N18" s="40"/>
      <c r="O18" s="121"/>
      <c r="P18" s="40"/>
      <c r="Q18" s="121"/>
      <c r="R18" s="40"/>
      <c r="S18" s="124"/>
      <c r="T18" s="40"/>
      <c r="U18" s="121"/>
      <c r="V18" s="40"/>
      <c r="W18" s="40"/>
      <c r="X18" s="131"/>
      <c r="Y18" s="98"/>
      <c r="Z18" s="132"/>
      <c r="AA18" s="132"/>
      <c r="AB18" s="132"/>
      <c r="AC18" s="125"/>
      <c r="AD18" s="137"/>
      <c r="AE18" s="138"/>
      <c r="AF18" s="121"/>
      <c r="AG18" s="57"/>
      <c r="AH18" s="125"/>
      <c r="AI18" s="125"/>
    </row>
    <row r="19" spans="1:35" ht="29.25" customHeight="1" x14ac:dyDescent="0.25">
      <c r="A19" s="98">
        <f>'Mapa de Riesgos'!A19</f>
        <v>3</v>
      </c>
      <c r="B19" s="125" t="str">
        <f>'Mapa de Riesgos'!H19</f>
        <v>Cumplimiento</v>
      </c>
      <c r="C19" s="125" t="str">
        <f>'Mapa de Riesgos'!I19</f>
        <v xml:space="preserve">1. Irresponsabilidad por parte del contratista 
2. Deficiente prestación del servicio. 
</v>
      </c>
      <c r="D19" s="125" t="str">
        <f>'Mapa de Riesgos'!J19</f>
        <v>Incumplimiento del objeto contractual  y/o de sus obligaciones contractuales.</v>
      </c>
      <c r="E19" s="125" t="str">
        <f>'Mapa de Riesgos'!K19</f>
        <v>Terminación del contrato de forma unilateral
Apertura de un proceso disciplinario
Cobro de multas pactadas en el contrato.</v>
      </c>
      <c r="F19" s="55" t="str">
        <f>'Mapa de Riesgos'!S19</f>
        <v>Debida vigilancia y supervisión del cumplimiento del objeto contractual</v>
      </c>
      <c r="G19" s="126" t="s">
        <v>175</v>
      </c>
      <c r="H19" s="122" t="s">
        <v>72</v>
      </c>
      <c r="I19" s="122" t="s">
        <v>73</v>
      </c>
      <c r="J19" s="38">
        <f t="shared" si="0"/>
        <v>15</v>
      </c>
      <c r="K19" s="119" t="s">
        <v>74</v>
      </c>
      <c r="L19" s="38">
        <f t="shared" si="1"/>
        <v>15</v>
      </c>
      <c r="M19" s="119" t="s">
        <v>75</v>
      </c>
      <c r="N19" s="38">
        <f t="shared" si="2"/>
        <v>15</v>
      </c>
      <c r="O19" s="119" t="s">
        <v>114</v>
      </c>
      <c r="P19" s="38">
        <f t="shared" si="3"/>
        <v>10</v>
      </c>
      <c r="Q19" s="119" t="s">
        <v>77</v>
      </c>
      <c r="R19" s="38">
        <f t="shared" si="4"/>
        <v>15</v>
      </c>
      <c r="S19" s="122" t="s">
        <v>78</v>
      </c>
      <c r="T19" s="38">
        <f t="shared" si="5"/>
        <v>15</v>
      </c>
      <c r="U19" s="119" t="s">
        <v>79</v>
      </c>
      <c r="V19" s="38">
        <f t="shared" si="6"/>
        <v>10</v>
      </c>
      <c r="W19" s="38">
        <f t="shared" si="7"/>
        <v>95</v>
      </c>
      <c r="X19" s="129">
        <f>SUM(W19:W21)/1</f>
        <v>95</v>
      </c>
      <c r="Y19" s="122">
        <v>0</v>
      </c>
      <c r="Z19" s="132">
        <f>IF(X19&lt;=50,'Mapa de Riesgos'!M19:M21,IF(X19&lt;=75,'Mapa de Riesgos'!M19:M21-1,IF(X19&lt;=100,'Mapa de Riesgos'!M19:M21-2,'Mapa de Riesgos'!M19:M21)))</f>
        <v>1</v>
      </c>
      <c r="AA19" s="132">
        <f>IF(Y19&lt;=50,'Mapa de Riesgos'!O19:O21,IF(Y19&lt;=75,'Mapa de Riesgos'!O19:O21-1,IF(Y19&lt;=100,'Mapa de Riesgos'!O19:O21-2,'Mapa de Riesgos'!O19:O21)))</f>
        <v>3</v>
      </c>
      <c r="AB19" s="132" t="str">
        <f>'Mapa de Riesgos'!X19</f>
        <v>MODERADA</v>
      </c>
      <c r="AC19" s="125" t="str">
        <f t="shared" ref="AC19" si="9">IF(AB19="BAJA","No requiere",IF(AB19="MODERADA","Si el proceso lo requiere",IF(AB19="ALTA","Debe formularse",IF(AB19="EXTREMA","Debe formularse",""))))</f>
        <v>Si el proceso lo requiere</v>
      </c>
      <c r="AD19" s="133" t="str">
        <f>'Mapa de Riesgos'!Y19</f>
        <v>ASUMIR, REDUCIR EL RIESGO</v>
      </c>
      <c r="AE19" s="134"/>
      <c r="AF19" s="122" t="s">
        <v>174</v>
      </c>
      <c r="AG19" s="55" t="s">
        <v>134</v>
      </c>
      <c r="AH19" s="125" t="str">
        <f>'Mapa de Riesgos'!AC19</f>
        <v xml:space="preserve"># de contratos suscritos con acta de finalización y recibido en forma satisfactoria en el periodo / # Total de contratos suscritos y fianlziados en el periodo </v>
      </c>
      <c r="AI19" s="125" t="str">
        <f>'Mapa de Riesgos'!AB19</f>
        <v>Supervisor del contrato</v>
      </c>
    </row>
    <row r="20" spans="1:35" ht="43.5" customHeight="1" x14ac:dyDescent="0.25">
      <c r="A20" s="98"/>
      <c r="B20" s="125"/>
      <c r="C20" s="125"/>
      <c r="D20" s="125"/>
      <c r="E20" s="125"/>
      <c r="F20" s="56"/>
      <c r="G20" s="127"/>
      <c r="H20" s="123"/>
      <c r="I20" s="123"/>
      <c r="J20" s="39"/>
      <c r="K20" s="120"/>
      <c r="L20" s="39"/>
      <c r="M20" s="120"/>
      <c r="N20" s="39"/>
      <c r="O20" s="120"/>
      <c r="P20" s="39"/>
      <c r="Q20" s="120"/>
      <c r="R20" s="39"/>
      <c r="S20" s="123"/>
      <c r="T20" s="39"/>
      <c r="U20" s="120"/>
      <c r="V20" s="39"/>
      <c r="W20" s="39"/>
      <c r="X20" s="130"/>
      <c r="Y20" s="123"/>
      <c r="Z20" s="132"/>
      <c r="AA20" s="132"/>
      <c r="AB20" s="132"/>
      <c r="AC20" s="125"/>
      <c r="AD20" s="135"/>
      <c r="AE20" s="136"/>
      <c r="AF20" s="123"/>
      <c r="AG20" s="56"/>
      <c r="AH20" s="125"/>
      <c r="AI20" s="125"/>
    </row>
    <row r="21" spans="1:35" ht="33.75" customHeight="1" x14ac:dyDescent="0.25">
      <c r="A21" s="98"/>
      <c r="B21" s="125"/>
      <c r="C21" s="125"/>
      <c r="D21" s="125"/>
      <c r="E21" s="125"/>
      <c r="F21" s="57"/>
      <c r="G21" s="128"/>
      <c r="H21" s="124"/>
      <c r="I21" s="124"/>
      <c r="J21" s="40"/>
      <c r="K21" s="121"/>
      <c r="L21" s="40"/>
      <c r="M21" s="121"/>
      <c r="N21" s="40"/>
      <c r="O21" s="121"/>
      <c r="P21" s="40"/>
      <c r="Q21" s="121"/>
      <c r="R21" s="40"/>
      <c r="S21" s="124"/>
      <c r="T21" s="40"/>
      <c r="U21" s="121"/>
      <c r="V21" s="40"/>
      <c r="W21" s="40"/>
      <c r="X21" s="131"/>
      <c r="Y21" s="124"/>
      <c r="Z21" s="132"/>
      <c r="AA21" s="132"/>
      <c r="AB21" s="132"/>
      <c r="AC21" s="125"/>
      <c r="AD21" s="137"/>
      <c r="AE21" s="138"/>
      <c r="AF21" s="124"/>
      <c r="AG21" s="57"/>
      <c r="AH21" s="125"/>
      <c r="AI21" s="125"/>
    </row>
  </sheetData>
  <mergeCells count="144">
    <mergeCell ref="Z16:Z18"/>
    <mergeCell ref="AA16:AA18"/>
    <mergeCell ref="AB16:AB18"/>
    <mergeCell ref="X16:X18"/>
    <mergeCell ref="S16:S18"/>
    <mergeCell ref="T16:T18"/>
    <mergeCell ref="U16:U18"/>
    <mergeCell ref="V16:V18"/>
    <mergeCell ref="W16:W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D1:AG2"/>
    <mergeCell ref="L5:V5"/>
    <mergeCell ref="A5:K5"/>
    <mergeCell ref="W5:AI5"/>
    <mergeCell ref="A6:K6"/>
    <mergeCell ref="L6:V6"/>
    <mergeCell ref="W6:AI6"/>
    <mergeCell ref="AH1:AI1"/>
    <mergeCell ref="AH2:AI2"/>
    <mergeCell ref="AH3:AI3"/>
    <mergeCell ref="AH4:AI4"/>
    <mergeCell ref="A1:C4"/>
    <mergeCell ref="D3:AG4"/>
    <mergeCell ref="A8:B8"/>
    <mergeCell ref="E8:F8"/>
    <mergeCell ref="F14:F15"/>
    <mergeCell ref="G14:G15"/>
    <mergeCell ref="H14:H15"/>
    <mergeCell ref="I14:I15"/>
    <mergeCell ref="J14:J15"/>
    <mergeCell ref="K14:K15"/>
    <mergeCell ref="L14:L15"/>
    <mergeCell ref="D13:D15"/>
    <mergeCell ref="A13:A15"/>
    <mergeCell ref="H8:AI8"/>
    <mergeCell ref="AI10:AI12"/>
    <mergeCell ref="T14:T15"/>
    <mergeCell ref="U14:U15"/>
    <mergeCell ref="V14:V15"/>
    <mergeCell ref="W14:W15"/>
    <mergeCell ref="AF14:AF15"/>
    <mergeCell ref="AG14:AG15"/>
    <mergeCell ref="K12:L12"/>
    <mergeCell ref="AH13:AH15"/>
    <mergeCell ref="X13:X15"/>
    <mergeCell ref="X10:X12"/>
    <mergeCell ref="Y10:Y12"/>
    <mergeCell ref="AA10:AA12"/>
    <mergeCell ref="AB10:AB12"/>
    <mergeCell ref="AC10:AC12"/>
    <mergeCell ref="AD10:AE12"/>
    <mergeCell ref="AF10:AF12"/>
    <mergeCell ref="AG10:AG12"/>
    <mergeCell ref="AH10:AH12"/>
    <mergeCell ref="Z10:Z12"/>
    <mergeCell ref="AI13:AI15"/>
    <mergeCell ref="AH16:AH18"/>
    <mergeCell ref="AI16:AI18"/>
    <mergeCell ref="AH19:AH21"/>
    <mergeCell ref="AI19:AI21"/>
    <mergeCell ref="AC16:AC18"/>
    <mergeCell ref="Y13:Y15"/>
    <mergeCell ref="Z13:Z15"/>
    <mergeCell ref="AA13:AA15"/>
    <mergeCell ref="AB13:AB15"/>
    <mergeCell ref="AC13:AC15"/>
    <mergeCell ref="Y19:Y21"/>
    <mergeCell ref="Z19:Z21"/>
    <mergeCell ref="AA19:AA21"/>
    <mergeCell ref="AB19:AB21"/>
    <mergeCell ref="AC19:AC21"/>
    <mergeCell ref="AD19:AE21"/>
    <mergeCell ref="AF19:AF21"/>
    <mergeCell ref="AG19:AG21"/>
    <mergeCell ref="AD13:AE15"/>
    <mergeCell ref="AD16:AE18"/>
    <mergeCell ref="AF16:AF18"/>
    <mergeCell ref="AG16:AG18"/>
    <mergeCell ref="Y16:Y18"/>
    <mergeCell ref="X19:X21"/>
    <mergeCell ref="E13:E15"/>
    <mergeCell ref="E16:E18"/>
    <mergeCell ref="E19:E21"/>
    <mergeCell ref="F19:F21"/>
    <mergeCell ref="H19:H21"/>
    <mergeCell ref="I19:I21"/>
    <mergeCell ref="J19:J21"/>
    <mergeCell ref="K19:K21"/>
    <mergeCell ref="L19:L21"/>
    <mergeCell ref="M19:M21"/>
    <mergeCell ref="V19:V21"/>
    <mergeCell ref="W19:W21"/>
    <mergeCell ref="M14:M15"/>
    <mergeCell ref="N14:N15"/>
    <mergeCell ref="O14:O15"/>
    <mergeCell ref="P14:P15"/>
    <mergeCell ref="Q14:Q15"/>
    <mergeCell ref="R14:R15"/>
    <mergeCell ref="S14:S15"/>
    <mergeCell ref="O16:O18"/>
    <mergeCell ref="P16:P18"/>
    <mergeCell ref="Q16:Q18"/>
    <mergeCell ref="R16:R18"/>
    <mergeCell ref="D16:D18"/>
    <mergeCell ref="D19:D21"/>
    <mergeCell ref="C13:C15"/>
    <mergeCell ref="C16:C18"/>
    <mergeCell ref="C19:C21"/>
    <mergeCell ref="G19:G21"/>
    <mergeCell ref="B13:B15"/>
    <mergeCell ref="B16:B18"/>
    <mergeCell ref="B19:B21"/>
    <mergeCell ref="A16:A18"/>
    <mergeCell ref="A19:A21"/>
    <mergeCell ref="A10:A12"/>
    <mergeCell ref="B10:E11"/>
    <mergeCell ref="F11:F12"/>
    <mergeCell ref="G11:G12"/>
    <mergeCell ref="H11:H12"/>
    <mergeCell ref="I11:V11"/>
    <mergeCell ref="W10:W12"/>
    <mergeCell ref="F10:V10"/>
    <mergeCell ref="S12:T12"/>
    <mergeCell ref="U12:V12"/>
    <mergeCell ref="M12:N12"/>
    <mergeCell ref="O12:P12"/>
    <mergeCell ref="Q12:R12"/>
    <mergeCell ref="I12:J12"/>
    <mergeCell ref="N19:N21"/>
    <mergeCell ref="O19:O21"/>
    <mergeCell ref="P19:P21"/>
    <mergeCell ref="Q19:Q21"/>
    <mergeCell ref="R19:R21"/>
    <mergeCell ref="S19:S21"/>
    <mergeCell ref="T19:T21"/>
    <mergeCell ref="U19:U21"/>
  </mergeCells>
  <pageMargins left="0.7" right="0.7" top="0.75" bottom="0.75" header="0.3" footer="0.3"/>
  <pageSetup scale="1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Metodologia!$E$4:$E$5</xm:f>
          </x14:formula1>
          <xm:sqref>H19 H13:H14 H16</xm:sqref>
        </x14:dataValidation>
        <x14:dataValidation type="list" allowBlank="1" showInputMessage="1" showErrorMessage="1" xr:uid="{00000000-0002-0000-0100-000001000000}">
          <x14:formula1>
            <xm:f>Metodologia!$E$9:$E$10</xm:f>
          </x14:formula1>
          <xm:sqref>I19 I13:I14 I16</xm:sqref>
        </x14:dataValidation>
        <x14:dataValidation type="list" allowBlank="1" showInputMessage="1" showErrorMessage="1" xr:uid="{00000000-0002-0000-0100-000002000000}">
          <x14:formula1>
            <xm:f>Metodologia!$E$12:$E$13</xm:f>
          </x14:formula1>
          <xm:sqref>K19 K13:K14 K16</xm:sqref>
        </x14:dataValidation>
        <x14:dataValidation type="list" allowBlank="1" showInputMessage="1" showErrorMessage="1" xr:uid="{00000000-0002-0000-0100-000003000000}">
          <x14:formula1>
            <xm:f>Metodologia!$E$15:$E$16</xm:f>
          </x14:formula1>
          <xm:sqref>M19 M13:M14 M16</xm:sqref>
        </x14:dataValidation>
        <x14:dataValidation type="list" allowBlank="1" showInputMessage="1" showErrorMessage="1" xr:uid="{00000000-0002-0000-0100-000004000000}">
          <x14:formula1>
            <xm:f>Metodologia!$E$18:$E$20</xm:f>
          </x14:formula1>
          <xm:sqref>O19 O13:O14 O16</xm:sqref>
        </x14:dataValidation>
        <x14:dataValidation type="list" allowBlank="1" showInputMessage="1" showErrorMessage="1" xr:uid="{00000000-0002-0000-0100-000005000000}">
          <x14:formula1>
            <xm:f>Metodologia!$E$22:$E$23</xm:f>
          </x14:formula1>
          <xm:sqref>Q19 Q13:Q14 Q16</xm:sqref>
        </x14:dataValidation>
        <x14:dataValidation type="list" allowBlank="1" showInputMessage="1" showErrorMessage="1" xr:uid="{00000000-0002-0000-0100-000006000000}">
          <x14:formula1>
            <xm:f>Metodologia!$E$25:$E$26</xm:f>
          </x14:formula1>
          <xm:sqref>S19 S13:S14 S16</xm:sqref>
        </x14:dataValidation>
        <x14:dataValidation type="list" allowBlank="1" showInputMessage="1" showErrorMessage="1" xr:uid="{00000000-0002-0000-0100-000007000000}">
          <x14:formula1>
            <xm:f>Metodologia!$E$28:$E$30</xm:f>
          </x14:formula1>
          <xm:sqref>U19 U13:U14 U16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tabSelected="1" zoomScaleNormal="100" workbookViewId="0">
      <selection activeCell="F12" sqref="F12:F14"/>
    </sheetView>
  </sheetViews>
  <sheetFormatPr baseColWidth="10" defaultColWidth="11.42578125" defaultRowHeight="15" x14ac:dyDescent="0.25"/>
  <cols>
    <col min="1" max="1" width="3" style="11" customWidth="1"/>
    <col min="2" max="2" width="12.42578125" style="11" customWidth="1"/>
    <col min="3" max="3" width="39.42578125" style="11" customWidth="1"/>
    <col min="4" max="4" width="25.7109375" style="11" customWidth="1"/>
    <col min="5" max="5" width="34.140625" style="11" customWidth="1"/>
    <col min="6" max="6" width="16.28515625" style="11" customWidth="1"/>
    <col min="7" max="7" width="13.5703125" style="11" customWidth="1"/>
    <col min="8" max="8" width="12.7109375" style="11" customWidth="1"/>
    <col min="9" max="9" width="22.7109375" style="11" customWidth="1"/>
    <col min="10" max="10" width="24" style="11" customWidth="1"/>
    <col min="11" max="11" width="16.28515625" style="11" customWidth="1"/>
    <col min="12" max="12" width="17.140625" style="174" customWidth="1"/>
    <col min="13" max="13" width="28.28515625" style="11" customWidth="1"/>
    <col min="14" max="16384" width="11.42578125" style="11"/>
  </cols>
  <sheetData>
    <row r="1" spans="1:13" x14ac:dyDescent="0.25">
      <c r="A1" s="162"/>
      <c r="B1" s="162"/>
      <c r="C1" s="162"/>
      <c r="D1" s="160" t="s">
        <v>139</v>
      </c>
      <c r="E1" s="160"/>
      <c r="F1" s="160"/>
      <c r="G1" s="160"/>
      <c r="H1" s="160"/>
      <c r="I1" s="160"/>
      <c r="J1" s="160"/>
      <c r="K1" s="160"/>
      <c r="L1" s="160"/>
      <c r="M1" s="15" t="s">
        <v>136</v>
      </c>
    </row>
    <row r="2" spans="1:13" x14ac:dyDescent="0.25">
      <c r="A2" s="162"/>
      <c r="B2" s="162"/>
      <c r="C2" s="162"/>
      <c r="D2" s="160"/>
      <c r="E2" s="160"/>
      <c r="F2" s="160"/>
      <c r="G2" s="160"/>
      <c r="H2" s="160"/>
      <c r="I2" s="160"/>
      <c r="J2" s="160"/>
      <c r="K2" s="160"/>
      <c r="L2" s="160"/>
      <c r="M2" s="15" t="s">
        <v>137</v>
      </c>
    </row>
    <row r="3" spans="1:13" x14ac:dyDescent="0.25">
      <c r="A3" s="162"/>
      <c r="B3" s="162"/>
      <c r="C3" s="162"/>
      <c r="D3" s="160" t="s">
        <v>140</v>
      </c>
      <c r="E3" s="160"/>
      <c r="F3" s="160"/>
      <c r="G3" s="160"/>
      <c r="H3" s="160"/>
      <c r="I3" s="160"/>
      <c r="J3" s="160"/>
      <c r="K3" s="160"/>
      <c r="L3" s="160"/>
      <c r="M3" s="15" t="s">
        <v>138</v>
      </c>
    </row>
    <row r="4" spans="1:13" x14ac:dyDescent="0.25">
      <c r="A4" s="162"/>
      <c r="B4" s="162"/>
      <c r="C4" s="162"/>
      <c r="D4" s="160"/>
      <c r="E4" s="160"/>
      <c r="F4" s="160"/>
      <c r="G4" s="160"/>
      <c r="H4" s="160"/>
      <c r="I4" s="160"/>
      <c r="J4" s="160"/>
      <c r="K4" s="160"/>
      <c r="L4" s="160"/>
      <c r="M4" s="15" t="s">
        <v>135</v>
      </c>
    </row>
    <row r="5" spans="1:13" x14ac:dyDescent="0.25">
      <c r="A5" s="161" t="s">
        <v>141</v>
      </c>
      <c r="B5" s="161"/>
      <c r="C5" s="161"/>
      <c r="D5" s="161"/>
      <c r="E5" s="161"/>
      <c r="F5" s="161" t="s">
        <v>142</v>
      </c>
      <c r="G5" s="161"/>
      <c r="H5" s="161"/>
      <c r="I5" s="161"/>
      <c r="J5" s="161"/>
      <c r="K5" s="161" t="s">
        <v>143</v>
      </c>
      <c r="L5" s="161"/>
      <c r="M5" s="161"/>
    </row>
    <row r="6" spans="1:13" x14ac:dyDescent="0.25">
      <c r="A6" s="86" t="s">
        <v>144</v>
      </c>
      <c r="B6" s="86"/>
      <c r="C6" s="86"/>
      <c r="D6" s="86"/>
      <c r="E6" s="86"/>
      <c r="F6" s="86" t="s">
        <v>144</v>
      </c>
      <c r="G6" s="86"/>
      <c r="H6" s="86"/>
      <c r="I6" s="86"/>
      <c r="J6" s="86"/>
      <c r="K6" s="86" t="s">
        <v>145</v>
      </c>
      <c r="L6" s="86"/>
      <c r="M6" s="86"/>
    </row>
    <row r="7" spans="1:13" ht="15.75" thickBot="1" x14ac:dyDescent="0.3"/>
    <row r="8" spans="1:13" s="14" customFormat="1" thickBot="1" x14ac:dyDescent="0.3">
      <c r="A8" s="170" t="s">
        <v>0</v>
      </c>
      <c r="B8" s="171"/>
      <c r="C8" s="165" t="str">
        <f>'Mapa de Riesgos'!C8</f>
        <v>Gestion Juridica</v>
      </c>
      <c r="D8" s="165"/>
      <c r="E8" s="33"/>
      <c r="F8" s="169"/>
      <c r="G8" s="169"/>
      <c r="H8" s="166"/>
      <c r="I8" s="166"/>
      <c r="J8" s="21"/>
      <c r="K8" s="36"/>
      <c r="L8" s="167"/>
      <c r="M8" s="168"/>
    </row>
    <row r="10" spans="1:13" x14ac:dyDescent="0.25">
      <c r="A10" s="99" t="s">
        <v>132</v>
      </c>
      <c r="B10" s="110" t="s">
        <v>50</v>
      </c>
      <c r="C10" s="111"/>
      <c r="D10" s="111"/>
      <c r="E10" s="112"/>
      <c r="F10" s="158" t="s">
        <v>80</v>
      </c>
      <c r="G10" s="158" t="s">
        <v>81</v>
      </c>
      <c r="H10" s="158" t="s">
        <v>57</v>
      </c>
      <c r="I10" s="110" t="s">
        <v>133</v>
      </c>
      <c r="J10" s="112"/>
      <c r="K10" s="172" t="s">
        <v>83</v>
      </c>
      <c r="L10" s="163" t="s">
        <v>84</v>
      </c>
      <c r="M10" s="163" t="s">
        <v>85</v>
      </c>
    </row>
    <row r="11" spans="1:13" ht="54" customHeight="1" x14ac:dyDescent="0.25">
      <c r="A11" s="101"/>
      <c r="B11" s="3" t="s">
        <v>22</v>
      </c>
      <c r="C11" s="9" t="s">
        <v>23</v>
      </c>
      <c r="D11" s="9" t="s">
        <v>24</v>
      </c>
      <c r="E11" s="9" t="s">
        <v>25</v>
      </c>
      <c r="F11" s="159"/>
      <c r="G11" s="159"/>
      <c r="H11" s="159"/>
      <c r="I11" s="9" t="s">
        <v>17</v>
      </c>
      <c r="J11" s="9" t="s">
        <v>82</v>
      </c>
      <c r="K11" s="173"/>
      <c r="L11" s="164"/>
      <c r="M11" s="164"/>
    </row>
    <row r="12" spans="1:13" ht="58.5" customHeight="1" x14ac:dyDescent="0.25">
      <c r="A12" s="46">
        <v>1</v>
      </c>
      <c r="B12" s="38" t="str">
        <f>'Mapa de Riesgos'!H13</f>
        <v>Gerenciales</v>
      </c>
      <c r="C12" s="55" t="str">
        <f>'Mapa de Riesgos'!I13</f>
        <v xml:space="preserve">1. Primacía de la realidad sobre las formalidades. 
2. Mala praxis medica.                                   3. Incumplimiento  de las normas que le aplican a la E.S.E.  4. Quejas y/o denuncias ante los órganos de control. </v>
      </c>
      <c r="D12" s="55" t="str">
        <f>'Mapa de Riesgos'!J13</f>
        <v xml:space="preserve">Demandas y procesos sancionatorios en contra de la entidad. </v>
      </c>
      <c r="E12" s="55" t="str">
        <f>'Mapa de Riesgos'!K13</f>
        <v>Fallos en contra de la entidad</v>
      </c>
      <c r="F12" s="55" t="str">
        <f>'Mapa de Riesgos'!X13</f>
        <v>MODERADA</v>
      </c>
      <c r="G12" s="55" t="str">
        <f>'Mapa de Riesgos'!Y13</f>
        <v>ASUMIR, REDUCIR EL RIESGO</v>
      </c>
      <c r="H12" s="55" t="str">
        <f>'Mapa de Controles'!AC13</f>
        <v>Si el proceso lo requiere</v>
      </c>
      <c r="I12" s="55" t="str">
        <f>'Mapa de Riesgos'!AC13</f>
        <v xml:space="preserve">Monto del valor de demandas en contra de la entidad en firme o con alta probabilidad de fallo en contra de la entidad / Monto total del valor de demandas en contra de la E.S.E. </v>
      </c>
      <c r="J12" s="41" t="s">
        <v>182</v>
      </c>
      <c r="K12" s="25" t="str">
        <f>'Mapa de Riesgos'!S13</f>
        <v>Comité de conciliación.</v>
      </c>
      <c r="L12" s="175" t="s">
        <v>187</v>
      </c>
      <c r="M12" s="41" t="s">
        <v>185</v>
      </c>
    </row>
    <row r="13" spans="1:13" ht="33.75" customHeight="1" x14ac:dyDescent="0.25">
      <c r="A13" s="44"/>
      <c r="B13" s="39"/>
      <c r="C13" s="56"/>
      <c r="D13" s="56"/>
      <c r="E13" s="56"/>
      <c r="F13" s="56"/>
      <c r="G13" s="56"/>
      <c r="H13" s="56"/>
      <c r="I13" s="56"/>
      <c r="J13" s="42"/>
      <c r="K13" s="55" t="str">
        <f>'Mapa de Riesgos'!S14</f>
        <v>Contestación de la demanda o denuncia dentro del plazo de ley.</v>
      </c>
      <c r="L13" s="41" t="s">
        <v>187</v>
      </c>
      <c r="M13" s="42"/>
    </row>
    <row r="14" spans="1:13" ht="53.25" customHeight="1" x14ac:dyDescent="0.25">
      <c r="A14" s="45"/>
      <c r="B14" s="40"/>
      <c r="C14" s="57"/>
      <c r="D14" s="57"/>
      <c r="E14" s="57"/>
      <c r="F14" s="57"/>
      <c r="G14" s="57"/>
      <c r="H14" s="57"/>
      <c r="I14" s="57"/>
      <c r="J14" s="43"/>
      <c r="K14" s="57"/>
      <c r="L14" s="43"/>
      <c r="M14" s="43"/>
    </row>
    <row r="15" spans="1:13" ht="30" customHeight="1" x14ac:dyDescent="0.25">
      <c r="A15" s="46">
        <v>2</v>
      </c>
      <c r="B15" s="38" t="str">
        <f>'Mapa de Riesgos'!H16</f>
        <v>Operativos</v>
      </c>
      <c r="C15" s="55" t="str">
        <f>'Mapa de Riesgos'!I16</f>
        <v xml:space="preserve">1. No dar el traslado oportuno desde donde se radica toda la correspondencia. 
2. Peticiones incompletas, confusas e irrespetuosas. 
3. Direccionar la petición al área que le corresponde. </v>
      </c>
      <c r="D15" s="55" t="str">
        <f>'Mapa de Riesgos'!J16</f>
        <v>No brindar respuesta oportuna a las peticiones y tutelas dentro del termino otorgado por la Ley</v>
      </c>
      <c r="E15" s="55" t="str">
        <f>'Mapa de Riesgos'!K16</f>
        <v>Sanciones de tipo: disciplinario, económicos.</v>
      </c>
      <c r="F15" s="55" t="str">
        <f>'Mapa de Riesgos'!X16</f>
        <v>MODERADA</v>
      </c>
      <c r="G15" s="55" t="str">
        <f>'Mapa de Riesgos'!Y16</f>
        <v>ASUMIR, REDUCIR EL RIESGO</v>
      </c>
      <c r="H15" s="55" t="str">
        <f>'Mapa de Controles'!AC16</f>
        <v>Si el proceso lo requiere</v>
      </c>
      <c r="I15" s="55" t="str">
        <f>'Mapa de Riesgos'!AC16</f>
        <v># de PQRSDF contestadas oportunamente en el periodo / # de PQRSDF recibidas por la .E.S.E en el periodo</v>
      </c>
      <c r="J15" s="41" t="s">
        <v>183</v>
      </c>
      <c r="K15" s="55" t="str">
        <f>'Mapa de Riesgos'!S16</f>
        <v>Control legal de peticiones y tutelas</v>
      </c>
      <c r="L15" s="41" t="s">
        <v>187</v>
      </c>
      <c r="M15" s="41" t="s">
        <v>186</v>
      </c>
    </row>
    <row r="16" spans="1:13" ht="46.5" customHeight="1" x14ac:dyDescent="0.25">
      <c r="A16" s="44"/>
      <c r="B16" s="39"/>
      <c r="C16" s="56"/>
      <c r="D16" s="56"/>
      <c r="E16" s="56"/>
      <c r="F16" s="56"/>
      <c r="G16" s="56"/>
      <c r="H16" s="56"/>
      <c r="I16" s="56"/>
      <c r="J16" s="42"/>
      <c r="K16" s="56"/>
      <c r="L16" s="42"/>
      <c r="M16" s="42"/>
    </row>
    <row r="17" spans="1:13" x14ac:dyDescent="0.25">
      <c r="A17" s="45"/>
      <c r="B17" s="40"/>
      <c r="C17" s="57"/>
      <c r="D17" s="57"/>
      <c r="E17" s="57"/>
      <c r="F17" s="57"/>
      <c r="G17" s="57"/>
      <c r="H17" s="57"/>
      <c r="I17" s="57"/>
      <c r="J17" s="43"/>
      <c r="K17" s="57"/>
      <c r="L17" s="43"/>
      <c r="M17" s="43"/>
    </row>
    <row r="18" spans="1:13" ht="30" customHeight="1" x14ac:dyDescent="0.25">
      <c r="A18" s="46">
        <v>3</v>
      </c>
      <c r="B18" s="38" t="str">
        <f>'Mapa de Riesgos'!H19</f>
        <v>Cumplimiento</v>
      </c>
      <c r="C18" s="55" t="str">
        <f>'Mapa de Riesgos'!I19</f>
        <v xml:space="preserve">1. Irresponsabilidad por parte del contratista 
2. Deficiente prestación del servicio. 
</v>
      </c>
      <c r="D18" s="55" t="str">
        <f>'Mapa de Riesgos'!J19</f>
        <v>Incumplimiento del objeto contractual  y/o de sus obligaciones contractuales.</v>
      </c>
      <c r="E18" s="55" t="str">
        <f>'Mapa de Riesgos'!K19</f>
        <v>Terminación del contrato de forma unilateral
Apertura de un proceso disciplinario
Cobro de multas pactadas en el contrato.</v>
      </c>
      <c r="F18" s="55" t="str">
        <f>'Mapa de Riesgos'!X19</f>
        <v>MODERADA</v>
      </c>
      <c r="G18" s="55" t="str">
        <f>'Mapa de Riesgos'!Y19</f>
        <v>ASUMIR, REDUCIR EL RIESGO</v>
      </c>
      <c r="H18" s="55" t="str">
        <f>'Mapa de Controles'!AC19</f>
        <v>Si el proceso lo requiere</v>
      </c>
      <c r="I18" s="55" t="str">
        <f>'Mapa de Riesgos'!AC19</f>
        <v xml:space="preserve"># de contratos suscritos con acta de finalización y recibido en forma satisfactoria en el periodo / # Total de contratos suscritos y fianlziados en el periodo </v>
      </c>
      <c r="J18" s="41" t="s">
        <v>184</v>
      </c>
      <c r="K18" s="55" t="str">
        <f>'Mapa de Riesgos'!S19</f>
        <v>Debida vigilancia y supervisión del cumplimiento del objeto contractual</v>
      </c>
      <c r="L18" s="41" t="s">
        <v>187</v>
      </c>
      <c r="M18" s="41" t="s">
        <v>186</v>
      </c>
    </row>
    <row r="19" spans="1:13" ht="30" customHeight="1" x14ac:dyDescent="0.25">
      <c r="A19" s="44"/>
      <c r="B19" s="39"/>
      <c r="C19" s="56"/>
      <c r="D19" s="56"/>
      <c r="E19" s="56"/>
      <c r="F19" s="56"/>
      <c r="G19" s="56"/>
      <c r="H19" s="56"/>
      <c r="I19" s="56"/>
      <c r="J19" s="42"/>
      <c r="K19" s="56"/>
      <c r="L19" s="42"/>
      <c r="M19" s="42"/>
    </row>
    <row r="20" spans="1:13" ht="50.25" customHeight="1" x14ac:dyDescent="0.25">
      <c r="A20" s="45"/>
      <c r="B20" s="40"/>
      <c r="C20" s="57"/>
      <c r="D20" s="57"/>
      <c r="E20" s="57"/>
      <c r="F20" s="57"/>
      <c r="G20" s="57"/>
      <c r="H20" s="57"/>
      <c r="I20" s="57"/>
      <c r="J20" s="43"/>
      <c r="K20" s="57"/>
      <c r="L20" s="43"/>
      <c r="M20" s="43"/>
    </row>
  </sheetData>
  <mergeCells count="62">
    <mergeCell ref="M10:M11"/>
    <mergeCell ref="A6:E6"/>
    <mergeCell ref="F6:J6"/>
    <mergeCell ref="K6:M6"/>
    <mergeCell ref="C8:D8"/>
    <mergeCell ref="H8:I8"/>
    <mergeCell ref="L8:M8"/>
    <mergeCell ref="F8:G8"/>
    <mergeCell ref="A8:B8"/>
    <mergeCell ref="H10:H11"/>
    <mergeCell ref="I10:J10"/>
    <mergeCell ref="G10:G11"/>
    <mergeCell ref="K10:K11"/>
    <mergeCell ref="L10:L11"/>
    <mergeCell ref="D1:L2"/>
    <mergeCell ref="D3:L4"/>
    <mergeCell ref="F5:J5"/>
    <mergeCell ref="A5:E5"/>
    <mergeCell ref="K5:M5"/>
    <mergeCell ref="A1:C4"/>
    <mergeCell ref="M12:M14"/>
    <mergeCell ref="M15:M17"/>
    <mergeCell ref="M18:M20"/>
    <mergeCell ref="L18:L20"/>
    <mergeCell ref="L15:L17"/>
    <mergeCell ref="L13:L14"/>
    <mergeCell ref="K18:K20"/>
    <mergeCell ref="J12:J14"/>
    <mergeCell ref="J15:J17"/>
    <mergeCell ref="J18:J20"/>
    <mergeCell ref="B12:B14"/>
    <mergeCell ref="C12:C14"/>
    <mergeCell ref="D12:D14"/>
    <mergeCell ref="E12:E14"/>
    <mergeCell ref="F12:F14"/>
    <mergeCell ref="G12:G14"/>
    <mergeCell ref="H12:H14"/>
    <mergeCell ref="I12:I14"/>
    <mergeCell ref="B18:B20"/>
    <mergeCell ref="K15:K17"/>
    <mergeCell ref="K13:K14"/>
    <mergeCell ref="A12:A14"/>
    <mergeCell ref="A10:A11"/>
    <mergeCell ref="B10:E10"/>
    <mergeCell ref="F10:F11"/>
    <mergeCell ref="B15:B17"/>
    <mergeCell ref="A15:A17"/>
    <mergeCell ref="A18:A20"/>
    <mergeCell ref="I15:I17"/>
    <mergeCell ref="H18:H20"/>
    <mergeCell ref="I18:I20"/>
    <mergeCell ref="F15:F17"/>
    <mergeCell ref="G15:G17"/>
    <mergeCell ref="F18:F20"/>
    <mergeCell ref="G18:G20"/>
    <mergeCell ref="H15:H17"/>
    <mergeCell ref="C15:C17"/>
    <mergeCell ref="D15:D17"/>
    <mergeCell ref="E15:E17"/>
    <mergeCell ref="C18:C20"/>
    <mergeCell ref="D18:D20"/>
    <mergeCell ref="E18:E20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0"/>
  <sheetViews>
    <sheetView workbookViewId="0">
      <selection activeCell="C13" sqref="C13"/>
    </sheetView>
  </sheetViews>
  <sheetFormatPr baseColWidth="10" defaultColWidth="11.42578125" defaultRowHeight="14.25" x14ac:dyDescent="0.2"/>
  <cols>
    <col min="1" max="1" width="58" style="34" bestFit="1" customWidth="1"/>
    <col min="2" max="2" width="7.28515625" style="34" customWidth="1"/>
    <col min="3" max="3" width="38.5703125" style="34" bestFit="1" customWidth="1"/>
    <col min="4" max="4" width="5.7109375" style="34" customWidth="1"/>
    <col min="5" max="5" width="51.140625" style="34" bestFit="1" customWidth="1"/>
    <col min="6" max="16384" width="11.42578125" style="34"/>
  </cols>
  <sheetData>
    <row r="2" spans="1:5" x14ac:dyDescent="0.2">
      <c r="A2" s="35" t="s">
        <v>2</v>
      </c>
      <c r="C2" s="35" t="s">
        <v>86</v>
      </c>
      <c r="E2" s="35" t="s">
        <v>87</v>
      </c>
    </row>
    <row r="4" spans="1:5" x14ac:dyDescent="0.2">
      <c r="A4" s="35" t="s">
        <v>88</v>
      </c>
      <c r="C4" s="34" t="s">
        <v>89</v>
      </c>
      <c r="E4" s="34" t="s">
        <v>72</v>
      </c>
    </row>
    <row r="5" spans="1:5" x14ac:dyDescent="0.2">
      <c r="A5" s="34" t="s">
        <v>37</v>
      </c>
      <c r="C5" s="34" t="s">
        <v>44</v>
      </c>
      <c r="E5" s="34" t="s">
        <v>90</v>
      </c>
    </row>
    <row r="6" spans="1:5" x14ac:dyDescent="0.2">
      <c r="A6" s="34" t="s">
        <v>43</v>
      </c>
      <c r="C6" s="34" t="s">
        <v>91</v>
      </c>
    </row>
    <row r="7" spans="1:5" x14ac:dyDescent="0.2">
      <c r="A7" s="34" t="s">
        <v>46</v>
      </c>
      <c r="C7" s="34" t="s">
        <v>38</v>
      </c>
      <c r="E7" s="34" t="s">
        <v>92</v>
      </c>
    </row>
    <row r="8" spans="1:5" x14ac:dyDescent="0.2">
      <c r="A8" s="34" t="s">
        <v>40</v>
      </c>
      <c r="C8" s="34" t="s">
        <v>32</v>
      </c>
      <c r="E8" s="34" t="s">
        <v>93</v>
      </c>
    </row>
    <row r="9" spans="1:5" x14ac:dyDescent="0.2">
      <c r="A9" s="34" t="s">
        <v>31</v>
      </c>
      <c r="C9" s="34" t="s">
        <v>49</v>
      </c>
      <c r="E9" s="34" t="s">
        <v>73</v>
      </c>
    </row>
    <row r="10" spans="1:5" x14ac:dyDescent="0.2">
      <c r="A10" s="34" t="s">
        <v>94</v>
      </c>
      <c r="C10" s="34" t="s">
        <v>95</v>
      </c>
      <c r="E10" s="34" t="s">
        <v>96</v>
      </c>
    </row>
    <row r="11" spans="1:5" x14ac:dyDescent="0.2">
      <c r="C11" s="34" t="s">
        <v>97</v>
      </c>
      <c r="E11" s="34" t="s">
        <v>98</v>
      </c>
    </row>
    <row r="12" spans="1:5" x14ac:dyDescent="0.2">
      <c r="A12" s="35" t="s">
        <v>99</v>
      </c>
      <c r="C12" s="34" t="s">
        <v>100</v>
      </c>
      <c r="E12" s="34" t="s">
        <v>74</v>
      </c>
    </row>
    <row r="13" spans="1:5" x14ac:dyDescent="0.2">
      <c r="A13" s="34" t="s">
        <v>101</v>
      </c>
      <c r="E13" s="34" t="s">
        <v>102</v>
      </c>
    </row>
    <row r="14" spans="1:5" x14ac:dyDescent="0.2">
      <c r="A14" s="34" t="s">
        <v>103</v>
      </c>
      <c r="C14" s="35" t="s">
        <v>104</v>
      </c>
      <c r="E14" s="34" t="s">
        <v>105</v>
      </c>
    </row>
    <row r="15" spans="1:5" x14ac:dyDescent="0.2">
      <c r="A15" s="34" t="s">
        <v>106</v>
      </c>
      <c r="C15" s="34" t="s">
        <v>36</v>
      </c>
      <c r="E15" s="34" t="s">
        <v>75</v>
      </c>
    </row>
    <row r="16" spans="1:5" x14ac:dyDescent="0.2">
      <c r="A16" s="34" t="s">
        <v>107</v>
      </c>
      <c r="C16" s="34" t="s">
        <v>35</v>
      </c>
      <c r="E16" s="34" t="s">
        <v>108</v>
      </c>
    </row>
    <row r="17" spans="1:5" x14ac:dyDescent="0.2">
      <c r="A17" s="34" t="s">
        <v>109</v>
      </c>
      <c r="E17" s="34" t="s">
        <v>110</v>
      </c>
    </row>
    <row r="18" spans="1:5" x14ac:dyDescent="0.2">
      <c r="C18" s="35" t="s">
        <v>111</v>
      </c>
      <c r="E18" s="34" t="s">
        <v>76</v>
      </c>
    </row>
    <row r="19" spans="1:5" x14ac:dyDescent="0.2">
      <c r="A19" s="35" t="s">
        <v>112</v>
      </c>
      <c r="C19" s="34" t="s">
        <v>113</v>
      </c>
      <c r="E19" s="34" t="s">
        <v>114</v>
      </c>
    </row>
    <row r="20" spans="1:5" x14ac:dyDescent="0.2">
      <c r="A20" s="34" t="s">
        <v>115</v>
      </c>
      <c r="C20" s="34" t="s">
        <v>42</v>
      </c>
      <c r="E20" s="34" t="s">
        <v>116</v>
      </c>
    </row>
    <row r="21" spans="1:5" x14ac:dyDescent="0.2">
      <c r="A21" s="34" t="s">
        <v>117</v>
      </c>
      <c r="C21" s="34" t="s">
        <v>47</v>
      </c>
      <c r="E21" s="34" t="s">
        <v>118</v>
      </c>
    </row>
    <row r="22" spans="1:5" x14ac:dyDescent="0.2">
      <c r="A22" s="34" t="s">
        <v>119</v>
      </c>
      <c r="C22" s="34" t="s">
        <v>39</v>
      </c>
      <c r="E22" s="34" t="s">
        <v>77</v>
      </c>
    </row>
    <row r="23" spans="1:5" x14ac:dyDescent="0.2">
      <c r="A23" s="34" t="s">
        <v>120</v>
      </c>
      <c r="C23" s="34" t="s">
        <v>33</v>
      </c>
      <c r="E23" s="34" t="s">
        <v>121</v>
      </c>
    </row>
    <row r="24" spans="1:5" x14ac:dyDescent="0.2">
      <c r="A24" s="34" t="s">
        <v>122</v>
      </c>
      <c r="E24" s="34" t="s">
        <v>123</v>
      </c>
    </row>
    <row r="25" spans="1:5" x14ac:dyDescent="0.2">
      <c r="A25" s="34" t="s">
        <v>124</v>
      </c>
      <c r="C25" s="35" t="s">
        <v>125</v>
      </c>
      <c r="E25" s="34" t="s">
        <v>78</v>
      </c>
    </row>
    <row r="26" spans="1:5" x14ac:dyDescent="0.2">
      <c r="A26" s="34" t="s">
        <v>126</v>
      </c>
      <c r="C26" s="34" t="s">
        <v>48</v>
      </c>
      <c r="E26" s="34" t="s">
        <v>127</v>
      </c>
    </row>
    <row r="27" spans="1:5" x14ac:dyDescent="0.2">
      <c r="C27" s="34" t="s">
        <v>34</v>
      </c>
      <c r="E27" s="34" t="s">
        <v>128</v>
      </c>
    </row>
    <row r="28" spans="1:5" x14ac:dyDescent="0.2">
      <c r="C28" s="34" t="s">
        <v>45</v>
      </c>
      <c r="E28" s="34" t="s">
        <v>79</v>
      </c>
    </row>
    <row r="29" spans="1:5" x14ac:dyDescent="0.2">
      <c r="C29" s="34" t="s">
        <v>41</v>
      </c>
      <c r="E29" s="34" t="s">
        <v>129</v>
      </c>
    </row>
    <row r="30" spans="1:5" x14ac:dyDescent="0.2">
      <c r="C30" s="34" t="s">
        <v>130</v>
      </c>
      <c r="E30" s="34" t="s">
        <v>131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Mapa de Riesgos</vt:lpstr>
      <vt:lpstr>Mapa de Controles</vt:lpstr>
      <vt:lpstr>Seguimiento</vt:lpstr>
      <vt:lpstr>Metodologia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Angelica Maria Bueno Mosquera</cp:lastModifiedBy>
  <cp:revision/>
  <cp:lastPrinted>2021-12-30T20:56:01Z</cp:lastPrinted>
  <dcterms:created xsi:type="dcterms:W3CDTF">2019-06-28T13:34:06Z</dcterms:created>
  <dcterms:modified xsi:type="dcterms:W3CDTF">2021-12-30T20:59:57Z</dcterms:modified>
  <cp:category/>
  <cp:contentStatus/>
</cp:coreProperties>
</file>