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36069211\OneDrive - ESE VIDASINU\2021\YESID 2021\MAPA DE RIESGOS\"/>
    </mc:Choice>
  </mc:AlternateContent>
  <xr:revisionPtr revIDLastSave="0" documentId="13_ncr:1_{82D166A7-4E69-4E87-B665-299521ED4A5B}" xr6:coauthVersionLast="46" xr6:coauthVersionMax="46" xr10:uidLastSave="{00000000-0000-0000-0000-000000000000}"/>
  <bookViews>
    <workbookView xWindow="-120" yWindow="-120" windowWidth="24240" windowHeight="13140" activeTab="2" xr2:uid="{00000000-000D-0000-FFFF-FFFF00000000}"/>
  </bookViews>
  <sheets>
    <sheet name="Mapa de Riesgos" sheetId="1" r:id="rId1"/>
    <sheet name="Mapa de Controles" sheetId="2" r:id="rId2"/>
    <sheet name="Seguimiento" sheetId="3" r:id="rId3"/>
    <sheet name="Metodologi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3" l="1"/>
  <c r="X16" i="2" l="1"/>
  <c r="X13" i="2"/>
  <c r="M13" i="1" l="1"/>
  <c r="M16" i="1"/>
  <c r="M19" i="1"/>
  <c r="I15" i="3"/>
  <c r="K15" i="3"/>
  <c r="K16" i="3"/>
  <c r="AG16" i="2"/>
  <c r="AG17" i="2"/>
  <c r="I18" i="3" l="1"/>
  <c r="K18" i="3"/>
  <c r="AI16" i="2"/>
  <c r="AI19" i="2"/>
  <c r="AH19" i="2"/>
  <c r="AH16" i="2"/>
  <c r="I12" i="3"/>
  <c r="AI13" i="2"/>
  <c r="AH13" i="2"/>
  <c r="AG13" i="2"/>
  <c r="P19" i="1" l="1"/>
  <c r="D15" i="3" l="1"/>
  <c r="E15" i="3"/>
  <c r="D18" i="3"/>
  <c r="E18" i="3"/>
  <c r="D12" i="3"/>
  <c r="E12" i="3"/>
  <c r="B15" i="3"/>
  <c r="B18" i="3"/>
  <c r="B12" i="3"/>
  <c r="I16" i="1" l="1"/>
  <c r="C15" i="3" s="1"/>
  <c r="O13" i="1" l="1"/>
  <c r="O19" i="1"/>
  <c r="I19" i="1" l="1"/>
  <c r="C18" i="3" s="1"/>
  <c r="I13" i="1" l="1"/>
  <c r="C12" i="3" s="1"/>
  <c r="V14" i="2" l="1"/>
  <c r="V15" i="2"/>
  <c r="V16" i="2"/>
  <c r="V17" i="2"/>
  <c r="V19" i="2"/>
  <c r="T16" i="2"/>
  <c r="T17" i="2"/>
  <c r="T19" i="2"/>
  <c r="R16" i="2"/>
  <c r="R17" i="2"/>
  <c r="R19" i="2"/>
  <c r="P16" i="2"/>
  <c r="P17" i="2"/>
  <c r="P19" i="2"/>
  <c r="N16" i="2"/>
  <c r="N17" i="2"/>
  <c r="N19" i="2"/>
  <c r="L16" i="2"/>
  <c r="L17" i="2"/>
  <c r="L19" i="2"/>
  <c r="J16" i="2"/>
  <c r="J17" i="2"/>
  <c r="J19" i="2"/>
  <c r="V13" i="2"/>
  <c r="P13" i="2"/>
  <c r="T13" i="2"/>
  <c r="R13" i="2"/>
  <c r="N13" i="2"/>
  <c r="L13" i="2"/>
  <c r="J13" i="2"/>
  <c r="W19" i="2" l="1"/>
  <c r="X19" i="2" s="1"/>
  <c r="Z19" i="2" s="1"/>
  <c r="T19" i="1" s="1"/>
  <c r="U19" i="1" s="1"/>
  <c r="W16" i="2"/>
  <c r="W13" i="2"/>
  <c r="W17" i="2"/>
  <c r="AA13" i="2"/>
  <c r="V13" i="1" s="1"/>
  <c r="W13" i="1" s="1"/>
  <c r="W15" i="2"/>
  <c r="W14" i="2"/>
  <c r="P13" i="1"/>
  <c r="F16" i="2"/>
  <c r="F17" i="2"/>
  <c r="F19" i="2"/>
  <c r="F13" i="2"/>
  <c r="C16" i="2"/>
  <c r="D16" i="2"/>
  <c r="E16" i="2"/>
  <c r="C19" i="2"/>
  <c r="D19" i="2"/>
  <c r="E19" i="2"/>
  <c r="E13" i="2"/>
  <c r="D13" i="2"/>
  <c r="B16" i="2"/>
  <c r="B19" i="2"/>
  <c r="B13" i="2"/>
  <c r="A16" i="2"/>
  <c r="A19" i="2"/>
  <c r="A13" i="2"/>
  <c r="P16" i="1"/>
  <c r="O16" i="1"/>
  <c r="AA16" i="2" s="1"/>
  <c r="V16" i="1" s="1"/>
  <c r="W16" i="1" s="1"/>
  <c r="Z13" i="2" l="1"/>
  <c r="T13" i="1" s="1"/>
  <c r="Z16" i="2"/>
  <c r="T16" i="1" s="1"/>
  <c r="AA19" i="2"/>
  <c r="V19" i="1" s="1"/>
  <c r="W19" i="1" s="1"/>
  <c r="X19" i="1" s="1"/>
  <c r="C13" i="2"/>
  <c r="U13" i="1" l="1"/>
  <c r="X13" i="1" s="1"/>
  <c r="U16" i="1"/>
  <c r="X16" i="1" s="1"/>
  <c r="AB16" i="2" s="1"/>
  <c r="AC16" i="2" s="1"/>
  <c r="H15" i="3" s="1"/>
  <c r="AB19" i="2"/>
  <c r="AC19" i="2" s="1"/>
  <c r="H18" i="3" s="1"/>
  <c r="Y19" i="1"/>
  <c r="F18" i="3"/>
  <c r="AB13" i="2" l="1"/>
  <c r="AC13" i="2" s="1"/>
  <c r="H12" i="3" s="1"/>
  <c r="F12" i="3"/>
  <c r="Y13" i="1"/>
  <c r="G12" i="3" s="1"/>
  <c r="Y16" i="1"/>
  <c r="AD16" i="2" s="1"/>
  <c r="F15" i="3"/>
  <c r="G18" i="3"/>
  <c r="AD19" i="2"/>
  <c r="AD13" i="2" l="1"/>
  <c r="G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CONTROL INTERNO</author>
  </authors>
  <commentList>
    <comment ref="B12" authorId="0" shapeId="0" xr:uid="{00000000-0006-0000-0000-000001000000}">
      <text>
        <r>
          <rPr>
            <b/>
            <sz val="9"/>
            <color indexed="81"/>
            <rFont val="Tahoma"/>
            <family val="2"/>
          </rPr>
          <t>CONTROL INTERNO:</t>
        </r>
        <r>
          <rPr>
            <sz val="9"/>
            <color indexed="81"/>
            <rFont val="Tahoma"/>
            <family val="2"/>
          </rPr>
          <t xml:space="preserve">
Pagina 20</t>
        </r>
      </text>
    </comment>
    <comment ref="D12" authorId="0" shapeId="0" xr:uid="{00000000-0006-0000-0000-000002000000}">
      <text>
        <r>
          <rPr>
            <b/>
            <sz val="9"/>
            <color indexed="81"/>
            <rFont val="Tahoma"/>
            <family val="2"/>
          </rPr>
          <t>CONTROL INTERNO:</t>
        </r>
        <r>
          <rPr>
            <sz val="9"/>
            <color indexed="81"/>
            <rFont val="Tahoma"/>
            <family val="2"/>
          </rPr>
          <t xml:space="preserve">
Pagina 20</t>
        </r>
      </text>
    </comment>
    <comment ref="H12" authorId="0" shapeId="0" xr:uid="{00000000-0006-0000-0000-000003000000}">
      <text>
        <r>
          <rPr>
            <b/>
            <sz val="9"/>
            <color indexed="81"/>
            <rFont val="Tahoma"/>
            <family val="2"/>
          </rPr>
          <t>CONTROL INTERNO:</t>
        </r>
        <r>
          <rPr>
            <sz val="9"/>
            <color indexed="81"/>
            <rFont val="Tahoma"/>
            <family val="2"/>
          </rPr>
          <t xml:space="preserve">
Pagina 28</t>
        </r>
      </text>
    </comment>
  </commentList>
</comments>
</file>

<file path=xl/sharedStrings.xml><?xml version="1.0" encoding="utf-8"?>
<sst xmlns="http://schemas.openxmlformats.org/spreadsheetml/2006/main" count="294" uniqueCount="190">
  <si>
    <t>PROCESO</t>
  </si>
  <si>
    <t>OBJETIVO DEL PROCESO</t>
  </si>
  <si>
    <t>No.</t>
  </si>
  <si>
    <t>CONTEXTO ESTRATEGICO</t>
  </si>
  <si>
    <t>IDENTIFICACION</t>
  </si>
  <si>
    <t>ANALISIS DEL RIESGO</t>
  </si>
  <si>
    <t>VALORACION DEL RIESGO</t>
  </si>
  <si>
    <t>MANEJO</t>
  </si>
  <si>
    <t>FACTOR</t>
  </si>
  <si>
    <t>ANALISIS</t>
  </si>
  <si>
    <t>EVALUACION                                                                                                                                                                                                                                                                                                                                                                                                                      (Zona de Riesgo)</t>
  </si>
  <si>
    <t>VALORACION DE CONTROLES</t>
  </si>
  <si>
    <t>ANALISIS DE CONTROLES</t>
  </si>
  <si>
    <t>NUEVA EVALUACION DE RIESGOS                           (Zona de riesgo)</t>
  </si>
  <si>
    <t>TRATAMIENTO DEL RIESGO</t>
  </si>
  <si>
    <t>ACCION A IMPLEMENTAR</t>
  </si>
  <si>
    <t>FECHA IMPLEMENTACION</t>
  </si>
  <si>
    <t>RESPONSABLE</t>
  </si>
  <si>
    <t>INDICADOR DE RIESGO</t>
  </si>
  <si>
    <t>Interno</t>
  </si>
  <si>
    <t>Debido a</t>
  </si>
  <si>
    <t>Externo</t>
  </si>
  <si>
    <t>Del proceso</t>
  </si>
  <si>
    <t>CLASE</t>
  </si>
  <si>
    <t>CAUSAS                                                                                                                                                                                                                                                                                                                                                                                                                                   (Debido a…)</t>
  </si>
  <si>
    <t>RIESGO (Evento)                                                                                                                                                                                                                                                                                                                                                                                                       (Puede suceder…)</t>
  </si>
  <si>
    <t>EFECTO                                                                                                                                                                                                                                                                                                                                                                                                                                 (Lo que podria ocasionar…)</t>
  </si>
  <si>
    <t>PROBABILIDAD (1 - 5)</t>
  </si>
  <si>
    <t>IMPACTO (1 - 5)</t>
  </si>
  <si>
    <t>Tipo de Control</t>
  </si>
  <si>
    <t>CONTROL EXISTENTE (Maximo 3 Controles)</t>
  </si>
  <si>
    <t>PROBABILIDAD                           (1-5)</t>
  </si>
  <si>
    <t>ESTRATEGICOS</t>
  </si>
  <si>
    <t>Tecnológicos</t>
  </si>
  <si>
    <t>Casi seguro</t>
  </si>
  <si>
    <t>Menor</t>
  </si>
  <si>
    <t>Correctivo</t>
  </si>
  <si>
    <t>Preventivo</t>
  </si>
  <si>
    <t>FINANCIEROS</t>
  </si>
  <si>
    <t>Financieros</t>
  </si>
  <si>
    <t>Probable</t>
  </si>
  <si>
    <t>TECNOLOGIA</t>
  </si>
  <si>
    <t>Mayor</t>
  </si>
  <si>
    <t>Improbable</t>
  </si>
  <si>
    <t>PERSONAL</t>
  </si>
  <si>
    <t>Gerenciales</t>
  </si>
  <si>
    <t>Moderado</t>
  </si>
  <si>
    <t>PROCESOS</t>
  </si>
  <si>
    <t>Posible</t>
  </si>
  <si>
    <t>Insignificante</t>
  </si>
  <si>
    <t>Cumplimiento</t>
  </si>
  <si>
    <t>IDENTIFICACION DEL RIESGO</t>
  </si>
  <si>
    <t>PUNTAJE VALORACION</t>
  </si>
  <si>
    <t>CONTROL DE LA PROBABILIDAD</t>
  </si>
  <si>
    <t>CONTROL DEL IMPACTO</t>
  </si>
  <si>
    <t>NUEVA EVALUACION DE LA PROBABILIDAD</t>
  </si>
  <si>
    <t>NUEVA EVALUACION DEL IMPACTO</t>
  </si>
  <si>
    <t>NUEVA EVALUACION ZONA DE RIESGO</t>
  </si>
  <si>
    <t>PLAN DE MITIGACION</t>
  </si>
  <si>
    <t>PERIODIOCIDAD DEL CONTROL</t>
  </si>
  <si>
    <t>FECHA DE IMPLEMENTACION</t>
  </si>
  <si>
    <t>RESPONSABLE DEL PROCESO</t>
  </si>
  <si>
    <t>CONTROL PROPUESTO (Maximo 3 Controles)</t>
  </si>
  <si>
    <t>DESCRIPCION DEL CONTROL</t>
  </si>
  <si>
    <t>¿Que afecta el control?</t>
  </si>
  <si>
    <t>ANALISIS Y EVALUACION DEL CONTROL</t>
  </si>
  <si>
    <t>P.1.1 ¿Existe un responsable asignado a la ejecución del control?</t>
  </si>
  <si>
    <t xml:space="preserve">P.1.2. ¿El responsable tiene la autoridad y adecuada segregación de funciones en la ejecución del control?
</t>
  </si>
  <si>
    <t>P2. ¿La oportunidad en que se ejecuta el control ayuda a prevenir la mitigación del riesgo o a detectar la materialización del riesgo de manera oportuna?</t>
  </si>
  <si>
    <t>P3. ¿Las actividades que se desarrollan en el control realmente buscan por si sola prevenir o detectar las causas que pueden dar origen al riesgo?</t>
  </si>
  <si>
    <t xml:space="preserve">P4. ¿La fuente de información que se utiliza en el desarrollo del control es información confiable que permita mitigar el riesgo?
</t>
  </si>
  <si>
    <t xml:space="preserve">P5. ¿Las observaciones, desviaciones o diferencias identificadas como resultados de la ejecución del control son investigadas y resueltas de manera oportuna?
</t>
  </si>
  <si>
    <t xml:space="preserve">P6. ¿Se deja evidencia o rastro de la ejecución del control que permita a cualquier tercero con la evidencia llegar a la misma conclusión?
</t>
  </si>
  <si>
    <t>Probabilidad</t>
  </si>
  <si>
    <t xml:space="preserve">Asignado </t>
  </si>
  <si>
    <t>Adecuado</t>
  </si>
  <si>
    <t>Oportuna</t>
  </si>
  <si>
    <t>Prevenir</t>
  </si>
  <si>
    <t>Confiable</t>
  </si>
  <si>
    <t>Se investigan y resuelven oportunamente</t>
  </si>
  <si>
    <t>Completa</t>
  </si>
  <si>
    <t>NUEVA EVALUACION DE RIESGOS
(Zona de riesgo)</t>
  </si>
  <si>
    <t>TRATAMIENTO DE RIESGOS</t>
  </si>
  <si>
    <t xml:space="preserve">ANALISIS </t>
  </si>
  <si>
    <t xml:space="preserve">Controles </t>
  </si>
  <si>
    <t>Dificultades en la aplicación del control</t>
  </si>
  <si>
    <t>SITUACION DEL RIESGO LUEGO DEL SEGUIMIENTO</t>
  </si>
  <si>
    <t>TIPOS DE RIESGOS</t>
  </si>
  <si>
    <t>AFECTACION DEL CONTROL</t>
  </si>
  <si>
    <t>CONTEXTO INTERNO</t>
  </si>
  <si>
    <t>Estratégicos</t>
  </si>
  <si>
    <t>Impacto</t>
  </si>
  <si>
    <t>Operativos</t>
  </si>
  <si>
    <t>ANALISIS Y EVALUACION DE LOS RIESGOS</t>
  </si>
  <si>
    <t>P1.1</t>
  </si>
  <si>
    <t>COMUNICACIÓN INTERNA</t>
  </si>
  <si>
    <t>Imagen o Reputacional</t>
  </si>
  <si>
    <t>No asignado</t>
  </si>
  <si>
    <t xml:space="preserve"> Corrupción</t>
  </si>
  <si>
    <t>P1.2</t>
  </si>
  <si>
    <t>CONTEXTO EXTERNO</t>
  </si>
  <si>
    <t>Seguridad digital</t>
  </si>
  <si>
    <t>POLITICOS</t>
  </si>
  <si>
    <t>Inadecuado</t>
  </si>
  <si>
    <t>ECONOMICOS Y FINANCIEROS</t>
  </si>
  <si>
    <t>TIPO DE CONTROL</t>
  </si>
  <si>
    <t>P.2</t>
  </si>
  <si>
    <t>SOCIALES Y CULTURALES</t>
  </si>
  <si>
    <t>AMBIENTALES</t>
  </si>
  <si>
    <t>Inoportuna</t>
  </si>
  <si>
    <t>LEGALES Y REGLAMENTARIOS</t>
  </si>
  <si>
    <t>P.3</t>
  </si>
  <si>
    <t>ANALISIS DE LA PROBABILIDAD</t>
  </si>
  <si>
    <t>CONTEXTO DEL PROCESO</t>
  </si>
  <si>
    <t>Rara vez</t>
  </si>
  <si>
    <t>Detectar</t>
  </si>
  <si>
    <t>DISEÑO DEL PROCESO</t>
  </si>
  <si>
    <t>No es un control</t>
  </si>
  <si>
    <t>INTERACCIONES CON OTROS PROCESOS</t>
  </si>
  <si>
    <t>P.4</t>
  </si>
  <si>
    <t>TRANSVERSALIDAD</t>
  </si>
  <si>
    <t>PROCEDIMIENTOS ASOCIADOS</t>
  </si>
  <si>
    <t>No confiable</t>
  </si>
  <si>
    <t>RESPONSABLES DEL PROCESO</t>
  </si>
  <si>
    <t>P.5</t>
  </si>
  <si>
    <t>COMUNICACIÓN ENTRE LOS PROCESOS</t>
  </si>
  <si>
    <t>ANALISIS DEL IMPACTO</t>
  </si>
  <si>
    <t>ACTIVOS DE SEGURIDAD DIGITAL DEL PROCESO</t>
  </si>
  <si>
    <t>No se investigan y resuelven oportunamente</t>
  </si>
  <si>
    <t>P.6</t>
  </si>
  <si>
    <t>Incompleta</t>
  </si>
  <si>
    <t>Catastrofico</t>
  </si>
  <si>
    <t>No existe</t>
  </si>
  <si>
    <t>FECHA DE SEGUIMIENTO</t>
  </si>
  <si>
    <t>RESPONSABLE DEL SEGUIMIENTO</t>
  </si>
  <si>
    <t>No</t>
  </si>
  <si>
    <t>INDICADOR DEL RIESGO</t>
  </si>
  <si>
    <t>A 31 de diciembre de 2020</t>
  </si>
  <si>
    <t>a 31 de diciembre de 2020</t>
  </si>
  <si>
    <t>Página 1 de 1</t>
  </si>
  <si>
    <t>CÓDIGO: FR-GE-04</t>
  </si>
  <si>
    <t>VERSIÓN: 01</t>
  </si>
  <si>
    <t>FECHA: 18/03/2021</t>
  </si>
  <si>
    <t>GESTIÓN ESTRATÉGICA</t>
  </si>
  <si>
    <t>MATRIZ DE IDENTIFICACIÓN Y CONTROL DE RIESGOS</t>
  </si>
  <si>
    <t>ELABORÓ</t>
  </si>
  <si>
    <t>REVISÓ</t>
  </si>
  <si>
    <t>APROBÓ</t>
  </si>
  <si>
    <t>Jefe de Planeación</t>
  </si>
  <si>
    <t>Gerente</t>
  </si>
  <si>
    <t>LÍDER</t>
  </si>
  <si>
    <t>OBJETIVO</t>
  </si>
  <si>
    <t>Auditoria y Seguimiento</t>
  </si>
  <si>
    <t>Jefe Oficina de Control interno</t>
  </si>
  <si>
    <t>* Desconocimiento del proceso a auditar. 
*Entrega inoportuna de la información por parte del proceso auditado.
* Inadecuada definición o ejecución de los programas de auditorías</t>
  </si>
  <si>
    <t>Suministro inoportuno de la información de los requerimientos - Debilidad en el sistema de comunicación y control de la calidad de la información recibida</t>
  </si>
  <si>
    <t xml:space="preserve">Falta de controles en el uso de contraseñas y acceso a los sistemas de información de la ESE. </t>
  </si>
  <si>
    <t xml:space="preserve">Incumplimiento en la ejecución del PlanAnual de auditorías </t>
  </si>
  <si>
    <t>*Perdida de credibilidad en el proceso de Control Interno Institucional.                                                                                                                                                                                                                                                                                 *Evaluaciones cuyo objetivo no sea el que la entidad espera.
*Obtención de información parcial sobre el actuar de la entidad.
*Desatención de procesos críticos o misionales.
*Auditados insatisfechos.
*No es posible detectar desviaciones, establecer tendencias y generar recomendaciones.</t>
  </si>
  <si>
    <t>Incumplimiento en los términos de respuesta a los requerimientos de los entes de control</t>
  </si>
  <si>
    <t>*Sanciones por los entes de Control.</t>
  </si>
  <si>
    <t>Perdida o falta de debida custodia de la información generada o a la que tiene acceso la OCI archivada en el Sistema de Información.</t>
  </si>
  <si>
    <t>Sanciones para el representante legal de la entidad - Afectación de la imagen de la OCI y la entidad</t>
  </si>
  <si>
    <t xml:space="preserve">* Requerimiento oportuno a los generadores de la información. </t>
  </si>
  <si>
    <t xml:space="preserve">Oficios de solicitud oportuno a los generadores de información </t>
  </si>
  <si>
    <t>* Establecer , Planificar y Divulgar el Plan de Auditorías.</t>
  </si>
  <si>
    <t>*Capacitación continua al equipo del auditor. Reuniones previas con el equipo auditor, actualización de la normatividad vigente y cambios en el SIG.</t>
  </si>
  <si>
    <t>Jefe Oficina de Control Interno</t>
  </si>
  <si>
    <t>Numero de auditorias y seguimientos realizados / Numero de seguimientos y auditorias programadas en el PAA</t>
  </si>
  <si>
    <t>El funcionario de sistemas asignado,  genera permisos restrictivos al sistema de información, verifica y confirma las autorizaciones cada vez que se asigna un equipo a un funcionario de Control Interno y habilita de acuerdo a los mismos la contraseña de acceso la cual es individual para cada funcionario, con el fin de mantener la confidencialidad de la información;  igualmente el personal de la OCI en ausencia del uso del equipo y en cumplimiento a la política de privacidad y confidencialidad de la información, bloquea el equipo que solo se activa con la contraseña asignada.</t>
  </si>
  <si>
    <t>Definición de perfiles para ingresos a los equipos (rol de administrador y rol de usuario), uso de contraseñas</t>
  </si>
  <si>
    <t>Exigencia de contraseñas y bloqueo de equipos del sistema de información.</t>
  </si>
  <si>
    <t>Permanente</t>
  </si>
  <si>
    <t>Numero de informes de CI reportados oportunamente / Numero de informes de CI que debe reportar la OCI a los entes de control o por ley</t>
  </si>
  <si>
    <t>Se realiza la revisión por parte de la Jefe de Control Interno, en cada uno de los reportes o informes de Control Interno o que requieren su firma por ley, cuando estos han sido preparados por uno de los colaboradores de la oficina o requieren de su firma por solicitud del ente de control.</t>
  </si>
  <si>
    <t>Actualizaciòn de contraseñas por parte del usuario del equipo</t>
  </si>
  <si>
    <t xml:space="preserve">El plan anual de auditorias es proyectado por la jefe de la oficina de control interno el cual tambien se tiene en cuenta el personal de la oficina de Control interno y es aprobado por el comité de coordinacion de control interno.  </t>
  </si>
  <si>
    <t xml:space="preserve">Debido a los diferentes reportes que deben enviar las diferentes areas, se presenta retraso en la entrega oportuna de las autoevaluaciones realizadas por los diferentes procesos en los planes, lo que genera dificultad para la oficina de control interno en la recopilacion de la informacion y su evaluacion; la oficina de control interno constantemente realiza el recordatorio de las autoevaluaciones de los planes para finalmente realizar los seguimientos. </t>
  </si>
  <si>
    <t xml:space="preserve">La oficina de Control Interno realiza seguimiento a las auditorias y a los informes de ley estipulados en el plan anual de auditoria y los presenta al comité institucional de gestion y desempeño. </t>
  </si>
  <si>
    <t>* Revisión de Informes correspondientes a la oficina de Control Interno antes de su presentación por parte del jefe de la Oficina de CI.</t>
  </si>
  <si>
    <t xml:space="preserve">Firma del Jefe de Control Interno en los informes que por ley debe presentar la oficina de CI a los entes de control </t>
  </si>
  <si>
    <t>Se documenta el Plan Anual de Auditorias, teniendo en cuenta los requisitos de la Gerencia y su posterior divulgacion en Comité de Coordinacion de Control Interno</t>
  </si>
  <si>
    <t>Se solicita oportunamente mediante oficio o correo electronico a las diferentes áreas que generan la información requerida en los informes, que sean enviados a la OCI.</t>
  </si>
  <si>
    <t>La oficina de sistemas de informacion verifica y confirma las autorizaciones cada vez que se asigna un equipo a un funcionario de Control Interno y habilita de acuerdo a los mismos la contraseña de acceso la cual es individual para cada funcionario</t>
  </si>
  <si>
    <t>Los informes de ley que debe presentar la oficina de control interno se encuentran plasmados en el plan anual de auditoria.</t>
  </si>
  <si>
    <t xml:space="preserve">La jefe de la oficina de control interno realiza los requerimientos de informacion a los lideres de los procesos correspondientes para realizar la evaluacion y efectuar el informe. Cuando se realizan requerimientos por parte de los entes de control en donde la oficina de control interno ha sido designada para su atencion, la jefe de la oficina de control interno realiza los respectivos requerimientos de informacion solicitados por el ente. </t>
  </si>
  <si>
    <t>La jefe de la oficina de control interno realiza revision de los informes que por ley debe presentar esta area.</t>
  </si>
  <si>
    <t xml:space="preserve">cumplimiento oportuno de los requerimientos de informacion solicitados por los entes de control en los cuales la jefe de la oficina de control interno ha sido designada para su atencion. Cumplimiento en en envio de los informes de ley que debe presentar el jefe de la oficina de control interno a los entes de control. </t>
  </si>
  <si>
    <t xml:space="preserve">Los equipos asignados a la oficina de control interno cuentan con su respectivo usuario y contraseña. </t>
  </si>
  <si>
    <t>los equipos de la oficina de control interno cuentan con su respectivo usuario y contraseña, la informacion generada por la oficina de control interno como auditorias y informes es presentada a los respectivos lideres de los procesos, miembros del comite de coordinacion de control interno, entes de control y en cumplimiento a la ley de transparencia publicacion pagina web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</si>
</sst>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Gotham"/>
      <family val="3"/>
    </font>
    <font>
      <sz val="10"/>
      <color theme="1"/>
      <name val="Gotham"/>
      <family val="3"/>
    </font>
    <font>
      <b/>
      <sz val="10"/>
      <color theme="1"/>
      <name val="Gotham"/>
      <family val="3"/>
    </font>
    <font>
      <sz val="10"/>
      <color theme="1"/>
      <name val="GothamBook"/>
      <family val="3"/>
    </font>
    <font>
      <sz val="11"/>
      <color theme="1"/>
      <name val="GothamBook"/>
      <family val="3"/>
    </font>
    <font>
      <b/>
      <sz val="11"/>
      <color theme="1"/>
      <name val="Gotham"/>
      <family val="3"/>
    </font>
    <font>
      <sz val="8"/>
      <name val="Calibri"/>
      <family val="2"/>
      <scheme val="minor"/>
    </font>
    <font>
      <sz val="16"/>
      <color theme="1"/>
      <name val="Gotham"/>
      <family val="3"/>
    </font>
    <font>
      <sz val="18"/>
      <color theme="1"/>
      <name val="Gotham"/>
      <family val="3"/>
    </font>
  </fonts>
  <fills count="10">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indexed="6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82">
    <xf numFmtId="0" fontId="0" fillId="0" borderId="0" xfId="0"/>
    <xf numFmtId="0" fontId="6" fillId="4" borderId="1" xfId="0" applyFont="1" applyFill="1" applyBorder="1" applyAlignment="1">
      <alignment horizontal="center" vertical="center" wrapText="1"/>
    </xf>
    <xf numFmtId="0" fontId="6" fillId="6" borderId="1" xfId="0" applyFont="1" applyFill="1" applyBorder="1" applyAlignment="1">
      <alignment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9" borderId="1" xfId="0" applyFont="1" applyFill="1" applyBorder="1" applyAlignment="1">
      <alignment vertical="center"/>
    </xf>
    <xf numFmtId="0" fontId="7" fillId="9" borderId="1" xfId="0" applyFont="1" applyFill="1" applyBorder="1" applyAlignment="1">
      <alignment horizontal="justify"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9" borderId="20" xfId="0" applyFont="1" applyFill="1" applyBorder="1" applyAlignment="1">
      <alignment vertical="center"/>
    </xf>
    <xf numFmtId="0" fontId="11" fillId="9" borderId="16" xfId="0" applyFont="1" applyFill="1" applyBorder="1" applyAlignment="1">
      <alignment horizontal="right" vertical="center"/>
    </xf>
    <xf numFmtId="0" fontId="7" fillId="0" borderId="18" xfId="0" applyFont="1" applyBorder="1" applyAlignment="1">
      <alignment vertical="center"/>
    </xf>
    <xf numFmtId="0" fontId="7" fillId="0" borderId="20" xfId="0" applyFont="1" applyBorder="1" applyAlignment="1">
      <alignment vertical="center"/>
    </xf>
    <xf numFmtId="0" fontId="11" fillId="0" borderId="16" xfId="0" applyFont="1" applyBorder="1" applyAlignment="1">
      <alignment horizontal="right" vertical="center"/>
    </xf>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0" fillId="9" borderId="0" xfId="0" applyFill="1" applyAlignment="1">
      <alignment vertical="center"/>
    </xf>
    <xf numFmtId="0" fontId="4" fillId="9" borderId="15" xfId="0" applyFont="1" applyFill="1" applyBorder="1" applyAlignment="1">
      <alignment vertical="center"/>
    </xf>
    <xf numFmtId="0" fontId="4" fillId="9" borderId="5" xfId="0" applyFont="1" applyFill="1" applyBorder="1" applyAlignment="1">
      <alignment vertical="center"/>
    </xf>
    <xf numFmtId="0" fontId="4" fillId="9" borderId="7" xfId="0" applyFont="1" applyFill="1" applyBorder="1" applyAlignment="1">
      <alignment vertical="center"/>
    </xf>
    <xf numFmtId="0" fontId="8" fillId="9" borderId="15" xfId="0" applyFont="1" applyFill="1" applyBorder="1" applyAlignment="1">
      <alignment vertical="center"/>
    </xf>
    <xf numFmtId="0" fontId="8" fillId="9" borderId="5" xfId="0" applyFont="1" applyFill="1" applyBorder="1" applyAlignment="1">
      <alignment vertical="center"/>
    </xf>
    <xf numFmtId="0" fontId="8" fillId="9" borderId="7" xfId="0" applyFont="1" applyFill="1" applyBorder="1" applyAlignment="1">
      <alignment vertical="center"/>
    </xf>
    <xf numFmtId="0" fontId="5" fillId="0" borderId="18" xfId="0" applyFont="1" applyBorder="1" applyAlignment="1">
      <alignment vertical="center"/>
    </xf>
    <xf numFmtId="0" fontId="4" fillId="0" borderId="0" xfId="0" applyFont="1"/>
    <xf numFmtId="0" fontId="9" fillId="0" borderId="0" xfId="0" applyFont="1"/>
    <xf numFmtId="0" fontId="4" fillId="0" borderId="18" xfId="0" applyFont="1" applyBorder="1" applyAlignment="1">
      <alignment vertical="center"/>
    </xf>
    <xf numFmtId="0" fontId="7" fillId="0" borderId="1" xfId="0" applyFont="1" applyBorder="1" applyAlignment="1">
      <alignment horizontal="center" vertical="center" wrapText="1"/>
    </xf>
    <xf numFmtId="0" fontId="7" fillId="0" borderId="2" xfId="0" applyFont="1" applyBorder="1" applyAlignment="1">
      <alignment horizontal="left" vertical="center"/>
    </xf>
    <xf numFmtId="0" fontId="7" fillId="0" borderId="4" xfId="0" applyFont="1" applyBorder="1" applyAlignment="1">
      <alignment horizontal="left" vertical="center"/>
    </xf>
    <xf numFmtId="0" fontId="1" fillId="0" borderId="1"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1" fillId="0" borderId="17" xfId="0" applyFont="1" applyBorder="1" applyAlignment="1">
      <alignment horizontal="right" vertical="center"/>
    </xf>
    <xf numFmtId="0" fontId="11" fillId="0" borderId="23"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7"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14" fontId="7" fillId="0" borderId="8" xfId="0" applyNumberFormat="1" applyFont="1" applyBorder="1" applyAlignment="1">
      <alignment horizontal="center" vertical="center" wrapText="1"/>
    </xf>
    <xf numFmtId="14" fontId="7" fillId="0" borderId="9"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12" fillId="9" borderId="1" xfId="0" applyFont="1" applyFill="1" applyBorder="1" applyAlignment="1">
      <alignment horizontal="center" vertical="center"/>
    </xf>
    <xf numFmtId="0" fontId="1"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7"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9" borderId="1"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1" fillId="9" borderId="17" xfId="0" applyFont="1" applyFill="1" applyBorder="1" applyAlignment="1">
      <alignment horizontal="right" vertical="center"/>
    </xf>
    <xf numFmtId="0" fontId="11" fillId="9" borderId="23" xfId="0" applyFont="1" applyFill="1" applyBorder="1" applyAlignment="1">
      <alignment horizontal="right" vertical="center"/>
    </xf>
    <xf numFmtId="0" fontId="7" fillId="9" borderId="22" xfId="0" applyFont="1" applyFill="1" applyBorder="1" applyAlignment="1">
      <alignment horizontal="right" vertical="center"/>
    </xf>
    <xf numFmtId="0" fontId="7" fillId="9" borderId="19" xfId="0" applyFont="1" applyFill="1" applyBorder="1" applyAlignment="1">
      <alignment horizontal="right" vertical="center"/>
    </xf>
    <xf numFmtId="0" fontId="7" fillId="8" borderId="1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9" borderId="8"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7" fillId="8" borderId="1" xfId="0" applyFont="1" applyFill="1" applyBorder="1" applyAlignment="1">
      <alignment horizontal="center" vertical="center"/>
    </xf>
    <xf numFmtId="1" fontId="7" fillId="8" borderId="8" xfId="0" applyNumberFormat="1" applyFont="1" applyFill="1" applyBorder="1" applyAlignment="1">
      <alignment horizontal="center" vertical="center"/>
    </xf>
    <xf numFmtId="1" fontId="7" fillId="8" borderId="9" xfId="0" applyNumberFormat="1" applyFont="1" applyFill="1" applyBorder="1" applyAlignment="1">
      <alignment horizontal="center" vertical="center"/>
    </xf>
    <xf numFmtId="1" fontId="7" fillId="8" borderId="10" xfId="0" applyNumberFormat="1" applyFont="1" applyFill="1" applyBorder="1" applyAlignment="1">
      <alignment horizontal="center" vertical="center"/>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10" xfId="0" applyFont="1" applyFill="1" applyBorder="1" applyAlignment="1">
      <alignment horizontal="justify" vertical="center" wrapText="1"/>
    </xf>
    <xf numFmtId="0" fontId="7" fillId="9" borderId="1"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9" borderId="1"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8"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 fillId="8" borderId="8"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66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583400</xdr:colOff>
      <xdr:row>0</xdr:row>
      <xdr:rowOff>23812</xdr:rowOff>
    </xdr:from>
    <xdr:to>
      <xdr:col>2</xdr:col>
      <xdr:colOff>2155025</xdr:colOff>
      <xdr:row>3</xdr:row>
      <xdr:rowOff>181715</xdr:rowOff>
    </xdr:to>
    <xdr:pic>
      <xdr:nvPicPr>
        <xdr:cNvPr id="4" name="Imagen 3">
          <a:extLst>
            <a:ext uri="{FF2B5EF4-FFF2-40B4-BE49-F238E27FC236}">
              <a16:creationId xmlns:a16="http://schemas.microsoft.com/office/drawing/2014/main" id="{42AEA04E-CD51-41C6-BE86-5F5B12F3EBAA}"/>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4400" y="23812"/>
          <a:ext cx="2869406" cy="943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0</xdr:rowOff>
    </xdr:from>
    <xdr:to>
      <xdr:col>2</xdr:col>
      <xdr:colOff>1959124</xdr:colOff>
      <xdr:row>3</xdr:row>
      <xdr:rowOff>176550</xdr:rowOff>
    </xdr:to>
    <xdr:pic>
      <xdr:nvPicPr>
        <xdr:cNvPr id="5" name="Imagen 4">
          <a:extLst>
            <a:ext uri="{FF2B5EF4-FFF2-40B4-BE49-F238E27FC236}">
              <a16:creationId xmlns:a16="http://schemas.microsoft.com/office/drawing/2014/main" id="{91734B9B-C3D3-4F23-BB8D-55E031492D4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6251" y="0"/>
          <a:ext cx="2911623" cy="95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695326</xdr:colOff>
      <xdr:row>0</xdr:row>
      <xdr:rowOff>19050</xdr:rowOff>
    </xdr:from>
    <xdr:to>
      <xdr:col>2</xdr:col>
      <xdr:colOff>1677840</xdr:colOff>
      <xdr:row>3</xdr:row>
      <xdr:rowOff>167550</xdr:rowOff>
    </xdr:to>
    <xdr:pic>
      <xdr:nvPicPr>
        <xdr:cNvPr id="4" name="Imagen 3">
          <a:extLst>
            <a:ext uri="{FF2B5EF4-FFF2-40B4-BE49-F238E27FC236}">
              <a16:creationId xmlns:a16="http://schemas.microsoft.com/office/drawing/2014/main" id="{73E59022-C84A-4B84-984E-CDDDAD0A7F0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76326" y="19050"/>
          <a:ext cx="2192189"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opLeftCell="L16" zoomScaleNormal="100" workbookViewId="0">
      <selection activeCell="AC19" sqref="AC19:AC21"/>
    </sheetView>
  </sheetViews>
  <sheetFormatPr baseColWidth="10" defaultColWidth="11.42578125" defaultRowHeight="15" x14ac:dyDescent="0.25"/>
  <cols>
    <col min="1" max="1" width="5.7109375" style="11" customWidth="1"/>
    <col min="2" max="2" width="19.42578125" style="11" customWidth="1"/>
    <col min="3" max="3" width="46.7109375" style="11" customWidth="1"/>
    <col min="4" max="4" width="22" style="11" customWidth="1"/>
    <col min="5" max="5" width="21.7109375" style="11" customWidth="1"/>
    <col min="6" max="6" width="34.7109375" style="11" customWidth="1"/>
    <col min="7" max="7" width="21.7109375" style="11" customWidth="1"/>
    <col min="8" max="8" width="16.85546875" style="11" customWidth="1"/>
    <col min="9" max="9" width="39.85546875" style="11" customWidth="1"/>
    <col min="10" max="10" width="31" style="11" customWidth="1"/>
    <col min="11" max="11" width="37" style="11" customWidth="1"/>
    <col min="12" max="12" width="14.42578125" style="11" customWidth="1"/>
    <col min="13" max="13" width="7.28515625" style="11" customWidth="1"/>
    <col min="14" max="14" width="14.140625" style="11" customWidth="1"/>
    <col min="15" max="15" width="5.7109375" style="11" customWidth="1"/>
    <col min="16" max="16" width="17.7109375" style="11" customWidth="1"/>
    <col min="17" max="17" width="6.7109375" style="11" customWidth="1"/>
    <col min="18" max="18" width="15.7109375" style="11" customWidth="1"/>
    <col min="19" max="19" width="26.5703125" style="11" customWidth="1"/>
    <col min="20" max="20" width="5.7109375" style="11" customWidth="1"/>
    <col min="21" max="21" width="11.7109375" style="11" customWidth="1"/>
    <col min="22" max="22" width="5.7109375" style="11" customWidth="1"/>
    <col min="23" max="23" width="11.7109375" style="11" customWidth="1"/>
    <col min="24" max="24" width="18.7109375" style="11" customWidth="1"/>
    <col min="25" max="25" width="16.7109375" style="11" customWidth="1"/>
    <col min="26" max="26" width="41.7109375" style="11" customWidth="1"/>
    <col min="27" max="27" width="22.42578125" style="11" customWidth="1"/>
    <col min="28" max="28" width="18.7109375" style="11" customWidth="1"/>
    <col min="29" max="29" width="19.7109375" style="11" customWidth="1"/>
    <col min="30" max="16384" width="11.42578125" style="11"/>
  </cols>
  <sheetData>
    <row r="1" spans="1:29" ht="20.25" customHeight="1" x14ac:dyDescent="0.25">
      <c r="A1" s="57"/>
      <c r="B1" s="58"/>
      <c r="C1" s="59"/>
      <c r="D1" s="66" t="s">
        <v>143</v>
      </c>
      <c r="E1" s="67"/>
      <c r="F1" s="67"/>
      <c r="G1" s="67"/>
      <c r="H1" s="67"/>
      <c r="I1" s="67"/>
      <c r="J1" s="67"/>
      <c r="K1" s="67"/>
      <c r="L1" s="67"/>
      <c r="M1" s="67"/>
      <c r="N1" s="67"/>
      <c r="O1" s="67"/>
      <c r="P1" s="67"/>
      <c r="Q1" s="67"/>
      <c r="R1" s="67"/>
      <c r="S1" s="67"/>
      <c r="T1" s="67"/>
      <c r="U1" s="67"/>
      <c r="V1" s="67"/>
      <c r="W1" s="67"/>
      <c r="X1" s="67"/>
      <c r="Y1" s="67"/>
      <c r="Z1" s="67"/>
      <c r="AA1" s="68"/>
      <c r="AB1" s="38" t="s">
        <v>140</v>
      </c>
      <c r="AC1" s="39"/>
    </row>
    <row r="2" spans="1:29" ht="19.5" customHeight="1" x14ac:dyDescent="0.25">
      <c r="A2" s="60"/>
      <c r="B2" s="61"/>
      <c r="C2" s="62"/>
      <c r="D2" s="69"/>
      <c r="E2" s="70"/>
      <c r="F2" s="70"/>
      <c r="G2" s="70"/>
      <c r="H2" s="70"/>
      <c r="I2" s="70"/>
      <c r="J2" s="70"/>
      <c r="K2" s="70"/>
      <c r="L2" s="70"/>
      <c r="M2" s="70"/>
      <c r="N2" s="70"/>
      <c r="O2" s="70"/>
      <c r="P2" s="70"/>
      <c r="Q2" s="70"/>
      <c r="R2" s="70"/>
      <c r="S2" s="70"/>
      <c r="T2" s="70"/>
      <c r="U2" s="70"/>
      <c r="V2" s="70"/>
      <c r="W2" s="70"/>
      <c r="X2" s="70"/>
      <c r="Y2" s="70"/>
      <c r="Z2" s="70"/>
      <c r="AA2" s="71"/>
      <c r="AB2" s="38" t="s">
        <v>141</v>
      </c>
      <c r="AC2" s="39"/>
    </row>
    <row r="3" spans="1:29" ht="21.75" customHeight="1" x14ac:dyDescent="0.25">
      <c r="A3" s="60"/>
      <c r="B3" s="61"/>
      <c r="C3" s="62"/>
      <c r="D3" s="66" t="s">
        <v>144</v>
      </c>
      <c r="E3" s="67"/>
      <c r="F3" s="67"/>
      <c r="G3" s="67"/>
      <c r="H3" s="67"/>
      <c r="I3" s="67"/>
      <c r="J3" s="67"/>
      <c r="K3" s="67"/>
      <c r="L3" s="67"/>
      <c r="M3" s="67"/>
      <c r="N3" s="67"/>
      <c r="O3" s="67"/>
      <c r="P3" s="67"/>
      <c r="Q3" s="67"/>
      <c r="R3" s="67"/>
      <c r="S3" s="67"/>
      <c r="T3" s="67"/>
      <c r="U3" s="67"/>
      <c r="V3" s="67"/>
      <c r="W3" s="67"/>
      <c r="X3" s="67"/>
      <c r="Y3" s="67"/>
      <c r="Z3" s="67"/>
      <c r="AA3" s="68"/>
      <c r="AB3" s="38" t="s">
        <v>142</v>
      </c>
      <c r="AC3" s="39"/>
    </row>
    <row r="4" spans="1:29" ht="15" customHeight="1" x14ac:dyDescent="0.25">
      <c r="A4" s="63"/>
      <c r="B4" s="64"/>
      <c r="C4" s="65"/>
      <c r="D4" s="69"/>
      <c r="E4" s="70"/>
      <c r="F4" s="70"/>
      <c r="G4" s="70"/>
      <c r="H4" s="70"/>
      <c r="I4" s="70"/>
      <c r="J4" s="70"/>
      <c r="K4" s="70"/>
      <c r="L4" s="70"/>
      <c r="M4" s="70"/>
      <c r="N4" s="70"/>
      <c r="O4" s="70"/>
      <c r="P4" s="70"/>
      <c r="Q4" s="70"/>
      <c r="R4" s="70"/>
      <c r="S4" s="70"/>
      <c r="T4" s="70"/>
      <c r="U4" s="70"/>
      <c r="V4" s="70"/>
      <c r="W4" s="70"/>
      <c r="X4" s="70"/>
      <c r="Y4" s="70"/>
      <c r="Z4" s="70"/>
      <c r="AA4" s="71"/>
      <c r="AB4" s="38" t="s">
        <v>139</v>
      </c>
      <c r="AC4" s="39"/>
    </row>
    <row r="5" spans="1:29" s="12" customFormat="1" x14ac:dyDescent="0.25">
      <c r="A5" s="72" t="s">
        <v>145</v>
      </c>
      <c r="B5" s="72"/>
      <c r="C5" s="72"/>
      <c r="D5" s="72"/>
      <c r="E5" s="72"/>
      <c r="F5" s="72"/>
      <c r="G5" s="72"/>
      <c r="H5" s="72"/>
      <c r="I5" s="40" t="s">
        <v>146</v>
      </c>
      <c r="J5" s="40"/>
      <c r="K5" s="40"/>
      <c r="L5" s="40"/>
      <c r="M5" s="40"/>
      <c r="N5" s="40"/>
      <c r="O5" s="40"/>
      <c r="P5" s="40"/>
      <c r="Q5" s="40"/>
      <c r="R5" s="40"/>
      <c r="S5" s="40"/>
      <c r="T5" s="40" t="s">
        <v>147</v>
      </c>
      <c r="U5" s="40"/>
      <c r="V5" s="40"/>
      <c r="W5" s="40"/>
      <c r="X5" s="40"/>
      <c r="Y5" s="40"/>
      <c r="Z5" s="40"/>
      <c r="AA5" s="40"/>
      <c r="AB5" s="40"/>
      <c r="AC5" s="40"/>
    </row>
    <row r="6" spans="1:29" s="13" customFormat="1" ht="13.5" x14ac:dyDescent="0.25">
      <c r="A6" s="73" t="s">
        <v>148</v>
      </c>
      <c r="B6" s="73"/>
      <c r="C6" s="73"/>
      <c r="D6" s="73"/>
      <c r="E6" s="73"/>
      <c r="F6" s="73"/>
      <c r="G6" s="73"/>
      <c r="H6" s="73"/>
      <c r="I6" s="44" t="s">
        <v>148</v>
      </c>
      <c r="J6" s="44"/>
      <c r="K6" s="44"/>
      <c r="L6" s="44"/>
      <c r="M6" s="44"/>
      <c r="N6" s="44"/>
      <c r="O6" s="44"/>
      <c r="P6" s="44"/>
      <c r="Q6" s="44"/>
      <c r="R6" s="44"/>
      <c r="S6" s="44"/>
      <c r="T6" s="44" t="s">
        <v>149</v>
      </c>
      <c r="U6" s="44"/>
      <c r="V6" s="44"/>
      <c r="W6" s="44"/>
      <c r="X6" s="44"/>
      <c r="Y6" s="44"/>
      <c r="Z6" s="44"/>
      <c r="AA6" s="44"/>
      <c r="AB6" s="44"/>
      <c r="AC6" s="44"/>
    </row>
    <row r="7" spans="1:29" ht="15.75" thickBot="1" x14ac:dyDescent="0.3"/>
    <row r="8" spans="1:29" s="10" customFormat="1" ht="29.25" customHeight="1" thickBot="1" x14ac:dyDescent="0.3">
      <c r="A8" s="74" t="s">
        <v>0</v>
      </c>
      <c r="B8" s="75"/>
      <c r="C8" s="22" t="s">
        <v>152</v>
      </c>
      <c r="D8" s="23" t="s">
        <v>150</v>
      </c>
      <c r="E8" s="76" t="s">
        <v>153</v>
      </c>
      <c r="F8" s="77"/>
      <c r="G8" s="23" t="s">
        <v>151</v>
      </c>
      <c r="H8" s="45"/>
      <c r="I8" s="46"/>
      <c r="J8" s="46"/>
      <c r="K8" s="46"/>
      <c r="L8" s="46"/>
      <c r="M8" s="46"/>
      <c r="N8" s="46"/>
      <c r="O8" s="46"/>
      <c r="P8" s="46"/>
      <c r="Q8" s="46"/>
      <c r="R8" s="46"/>
      <c r="S8" s="46"/>
      <c r="T8" s="46"/>
      <c r="U8" s="46"/>
      <c r="V8" s="46"/>
      <c r="W8" s="46"/>
      <c r="X8" s="46"/>
      <c r="Y8" s="46"/>
      <c r="Z8" s="46"/>
      <c r="AA8" s="46"/>
      <c r="AB8" s="46"/>
      <c r="AC8" s="47"/>
    </row>
    <row r="10" spans="1:29" x14ac:dyDescent="0.25">
      <c r="A10" s="100" t="s">
        <v>2</v>
      </c>
      <c r="B10" s="101" t="s">
        <v>3</v>
      </c>
      <c r="C10" s="101"/>
      <c r="D10" s="101"/>
      <c r="E10" s="101"/>
      <c r="F10" s="101"/>
      <c r="G10" s="101"/>
      <c r="H10" s="103" t="s">
        <v>4</v>
      </c>
      <c r="I10" s="103"/>
      <c r="J10" s="103"/>
      <c r="K10" s="103"/>
      <c r="L10" s="102" t="s">
        <v>5</v>
      </c>
      <c r="M10" s="102"/>
      <c r="N10" s="102"/>
      <c r="O10" s="102"/>
      <c r="P10" s="102"/>
      <c r="Q10" s="105" t="s">
        <v>6</v>
      </c>
      <c r="R10" s="106"/>
      <c r="S10" s="106"/>
      <c r="T10" s="106"/>
      <c r="U10" s="106"/>
      <c r="V10" s="106"/>
      <c r="W10" s="106"/>
      <c r="X10" s="106"/>
      <c r="Y10" s="107"/>
      <c r="Z10" s="85" t="s">
        <v>7</v>
      </c>
      <c r="AA10" s="85"/>
      <c r="AB10" s="85"/>
      <c r="AC10" s="85"/>
    </row>
    <row r="11" spans="1:29" x14ac:dyDescent="0.25">
      <c r="A11" s="100"/>
      <c r="B11" s="101" t="s">
        <v>8</v>
      </c>
      <c r="C11" s="101"/>
      <c r="D11" s="101"/>
      <c r="E11" s="101"/>
      <c r="F11" s="101"/>
      <c r="G11" s="101"/>
      <c r="H11" s="103"/>
      <c r="I11" s="103"/>
      <c r="J11" s="103"/>
      <c r="K11" s="103"/>
      <c r="L11" s="102" t="s">
        <v>9</v>
      </c>
      <c r="M11" s="102"/>
      <c r="N11" s="102"/>
      <c r="O11" s="102"/>
      <c r="P11" s="90" t="s">
        <v>10</v>
      </c>
      <c r="Q11" s="104" t="s">
        <v>11</v>
      </c>
      <c r="R11" s="104"/>
      <c r="S11" s="104"/>
      <c r="T11" s="105" t="s">
        <v>12</v>
      </c>
      <c r="U11" s="106"/>
      <c r="V11" s="106"/>
      <c r="W11" s="107"/>
      <c r="X11" s="84" t="s">
        <v>13</v>
      </c>
      <c r="Y11" s="84" t="s">
        <v>14</v>
      </c>
      <c r="Z11" s="85" t="s">
        <v>15</v>
      </c>
      <c r="AA11" s="86" t="s">
        <v>16</v>
      </c>
      <c r="AB11" s="85" t="s">
        <v>17</v>
      </c>
      <c r="AC11" s="86" t="s">
        <v>18</v>
      </c>
    </row>
    <row r="12" spans="1:29" ht="43.5" customHeight="1" x14ac:dyDescent="0.25">
      <c r="A12" s="100"/>
      <c r="B12" s="7" t="s">
        <v>19</v>
      </c>
      <c r="C12" s="7" t="s">
        <v>20</v>
      </c>
      <c r="D12" s="7" t="s">
        <v>21</v>
      </c>
      <c r="E12" s="7" t="s">
        <v>20</v>
      </c>
      <c r="F12" s="7" t="s">
        <v>22</v>
      </c>
      <c r="G12" s="7" t="s">
        <v>20</v>
      </c>
      <c r="H12" s="8" t="s">
        <v>23</v>
      </c>
      <c r="I12" s="1" t="s">
        <v>24</v>
      </c>
      <c r="J12" s="1" t="s">
        <v>25</v>
      </c>
      <c r="K12" s="1" t="s">
        <v>26</v>
      </c>
      <c r="L12" s="102" t="s">
        <v>27</v>
      </c>
      <c r="M12" s="102"/>
      <c r="N12" s="102" t="s">
        <v>28</v>
      </c>
      <c r="O12" s="102"/>
      <c r="P12" s="90"/>
      <c r="Q12" s="104" t="s">
        <v>29</v>
      </c>
      <c r="R12" s="104"/>
      <c r="S12" s="2" t="s">
        <v>30</v>
      </c>
      <c r="T12" s="84" t="s">
        <v>31</v>
      </c>
      <c r="U12" s="84"/>
      <c r="V12" s="84" t="s">
        <v>28</v>
      </c>
      <c r="W12" s="84"/>
      <c r="X12" s="84"/>
      <c r="Y12" s="84"/>
      <c r="Z12" s="85"/>
      <c r="AA12" s="86"/>
      <c r="AB12" s="85"/>
      <c r="AC12" s="86"/>
    </row>
    <row r="13" spans="1:29" ht="57.75" customHeight="1" x14ac:dyDescent="0.25">
      <c r="A13" s="48">
        <v>1</v>
      </c>
      <c r="B13" s="51" t="s">
        <v>32</v>
      </c>
      <c r="C13" s="78" t="s">
        <v>154</v>
      </c>
      <c r="D13" s="48"/>
      <c r="E13" s="48"/>
      <c r="F13" s="48"/>
      <c r="G13" s="48"/>
      <c r="H13" s="51" t="s">
        <v>50</v>
      </c>
      <c r="I13" s="54" t="str">
        <f>_xlfn.CONCAT(C13,E13,G13)</f>
        <v>* Desconocimiento del proceso a auditar. 
*Entrega inoportuna de la información por parte del proceso auditado.
* Inadecuada definición o ejecución de los programas de auditorías</v>
      </c>
      <c r="J13" s="51" t="s">
        <v>157</v>
      </c>
      <c r="K13" s="51" t="s">
        <v>158</v>
      </c>
      <c r="L13" s="87" t="s">
        <v>48</v>
      </c>
      <c r="M13" s="81">
        <f>+IF(L13="Rara vez",1,IF(L13="Improbable",2,IF(L13="Posible",3,IF(L13="Probable",4,IF(L13="Casi seguro",5,"")))))</f>
        <v>3</v>
      </c>
      <c r="N13" s="87" t="s">
        <v>46</v>
      </c>
      <c r="O13" s="81">
        <f>+IF(N19="Insignificante",1,IF(N19="Menor",2,IF(N19="Moderado",3,IF(N19="Mayor",4,IF(N19="Catastrofico",5,"")))))</f>
        <v>3</v>
      </c>
      <c r="P13" s="81" t="str">
        <f>+IF(OR(AND(L13="Rara vez",N13="Insignificante"),AND(L13="Rara vez",N13="Menor"),AND(L13="Improbable",N13="Menor"),AND(L13="Posible",N13="Insignificante"),AND(L13="Improbable",N13="Insignificante")),"BAJA",IF(OR(AND(L13="Probable",N13="Insignificante"),AND(L13="Posible",N13="Menor"),AND(L13="Improbable",N13="Moderado"),AND(L13="Rara vez",N13="Moderado")),"MODERADA",IF(OR(AND(L13="Casi seguro",N13="Insignificante"),AND(L13="Casi seguro",N13="Menor"),AND(L13="Probable",N13="Menor"),AND(L13="Probable",N13="Moderado"),AND(L13="Posible",N13="Moderado"),AND(L13="Improbable",N13="Mayor"),AND(L13="Rara vez",N13="Mayor")),"ALTA",IF(OR(AND(L13="Casi seguro",N13="Moderado"),AND(L13="Casi seguro",N13="Mayor"),AND(L13="Probable",N13="Mayor"),AND(L13="Posible",N13="Mayor"),AND(L13="Casi seguro",N13="Catastrofico"),AND(L13="Probable",N13="Catastrofico"),AND(L13="Posible",N13="Catastrofico"),AND(L13="Impbable",N13="Catastrofico"),AND(L13="Rara vez",N13="Catastrofico")),"EXTREMA",""))))</f>
        <v>ALTA</v>
      </c>
      <c r="Q13" s="87"/>
      <c r="R13" s="87" t="s">
        <v>37</v>
      </c>
      <c r="S13" s="41" t="s">
        <v>165</v>
      </c>
      <c r="T13" s="81">
        <f>'Mapa de Controles'!Z13</f>
        <v>1</v>
      </c>
      <c r="U13" s="81" t="str">
        <f>+IF(T13=1,"Rara vez",IF(T13=2,"Improbable",IF(T13=3,"Posible",IF(T13=4,"Probable",IF(T13=5,"Casi seguro","")))))</f>
        <v>Rara vez</v>
      </c>
      <c r="V13" s="81">
        <f>'Mapa de Controles'!AA13</f>
        <v>3</v>
      </c>
      <c r="W13" s="81" t="str">
        <f>+IF(V13=1,"Insignificante",IF(V13=2,"Menor",IF(V13=3,"Moderado",IF(V13=4,"Mayor",IF(V13=5,"Catastrofico","")))))</f>
        <v>Moderado</v>
      </c>
      <c r="X13" s="81" t="str">
        <f>+IF(OR(AND(U13="Rara vez",W13="Insignificante"),AND(U13="Rara vez",W13="Menor"),AND(U13="Improbable",W13="Menor"),AND(U13="Posible",W13="Insignificante"),AND(U13="Improbable",W13="Insignificante")),"BAJA",IF(OR(AND(U13="Probable",W13="Insignificante"),AND(U13="Posible",W13="Menor"),AND(U13="Improbable",W13="Moderado"),AND(U13="Rara vez",W13="Moderado")),"MODERADA",IF(OR(AND(U13="Casi seguro",W13="Insignificante"),AND(U13="Casi seguro",W13="Menor"),AND(U13="Probable",W13="Menor"),AND(U13="Probable",W13="Moderado"),AND(U13="Posible",W13="Moderado"),AND(U13="Improbable",W13="Mayor"),AND(U13="Rara vez",W13="Mayor")),"ALTA",IF(OR(AND(U13="Casi seguro",W13="Moderado"),AND(U13="Casi seguro",W13="Mayor"),AND(U13="Probable",W13="Mayor"),AND(U13="Posible",W13="Mayor"),AND(U13="Casi seguro",W13="Catastrofico"),AND(U13="Probable",W13="Catastrofico"),AND(U13="Posible",W13="Catastrofico"),AND(U13="Impbable",W13="Catastrofico"),AND(U13="Rara vez",W13="Catastrofico")),"EXTREMA",""))))</f>
        <v>MODERADA</v>
      </c>
      <c r="Y13" s="97" t="str">
        <f>IF(X13="BAJA","ASUMIR EL RIESGO",IF(X13="MODERADA","ASUMIR, REDUCIR EL RIESGO",IF(X13="ALTA","REDUCIR, EVITAR, COMPARTIR O TRANSFERIR EL RIESGO",IF(X13="EXTREMA","REDUCIR, EVITAR, COMPARTIR O TRANSFERIR EL RIESGO",""))))</f>
        <v>ASUMIR, REDUCIR EL RIESGO</v>
      </c>
      <c r="Z13" s="91" t="s">
        <v>166</v>
      </c>
      <c r="AA13" s="94" t="s">
        <v>137</v>
      </c>
      <c r="AB13" s="41" t="s">
        <v>167</v>
      </c>
      <c r="AC13" s="41" t="s">
        <v>168</v>
      </c>
    </row>
    <row r="14" spans="1:29" ht="52.5" customHeight="1" x14ac:dyDescent="0.25">
      <c r="A14" s="49"/>
      <c r="B14" s="52"/>
      <c r="C14" s="79"/>
      <c r="D14" s="49"/>
      <c r="E14" s="49"/>
      <c r="F14" s="49"/>
      <c r="G14" s="49"/>
      <c r="H14" s="52"/>
      <c r="I14" s="55"/>
      <c r="J14" s="52"/>
      <c r="K14" s="52"/>
      <c r="L14" s="88"/>
      <c r="M14" s="82"/>
      <c r="N14" s="88"/>
      <c r="O14" s="82"/>
      <c r="P14" s="82"/>
      <c r="Q14" s="88"/>
      <c r="R14" s="88"/>
      <c r="S14" s="42"/>
      <c r="T14" s="82"/>
      <c r="U14" s="82"/>
      <c r="V14" s="82"/>
      <c r="W14" s="82"/>
      <c r="X14" s="82"/>
      <c r="Y14" s="98"/>
      <c r="Z14" s="92"/>
      <c r="AA14" s="95"/>
      <c r="AB14" s="42"/>
      <c r="AC14" s="42"/>
    </row>
    <row r="15" spans="1:29" ht="62.25" customHeight="1" x14ac:dyDescent="0.25">
      <c r="A15" s="50"/>
      <c r="B15" s="53"/>
      <c r="C15" s="80"/>
      <c r="D15" s="50"/>
      <c r="E15" s="50"/>
      <c r="F15" s="50"/>
      <c r="G15" s="50"/>
      <c r="H15" s="53"/>
      <c r="I15" s="56"/>
      <c r="J15" s="53"/>
      <c r="K15" s="53"/>
      <c r="L15" s="89"/>
      <c r="M15" s="83"/>
      <c r="N15" s="89"/>
      <c r="O15" s="83"/>
      <c r="P15" s="83"/>
      <c r="Q15" s="89"/>
      <c r="R15" s="89"/>
      <c r="S15" s="43"/>
      <c r="T15" s="83"/>
      <c r="U15" s="83"/>
      <c r="V15" s="83"/>
      <c r="W15" s="83"/>
      <c r="X15" s="83"/>
      <c r="Y15" s="99"/>
      <c r="Z15" s="93"/>
      <c r="AA15" s="96"/>
      <c r="AB15" s="43"/>
      <c r="AC15" s="43"/>
    </row>
    <row r="16" spans="1:29" ht="41.25" customHeight="1" x14ac:dyDescent="0.25">
      <c r="A16" s="48">
        <v>2</v>
      </c>
      <c r="B16" s="51" t="s">
        <v>95</v>
      </c>
      <c r="C16" s="51" t="s">
        <v>155</v>
      </c>
      <c r="D16" s="48"/>
      <c r="E16" s="48"/>
      <c r="F16" s="48"/>
      <c r="G16" s="48"/>
      <c r="H16" s="51" t="s">
        <v>50</v>
      </c>
      <c r="I16" s="54" t="str">
        <f>_xlfn.CONCAT(C16,E16,G16)</f>
        <v>Suministro inoportuno de la información de los requerimientos - Debilidad en el sistema de comunicación y control de la calidad de la información recibida</v>
      </c>
      <c r="J16" s="51" t="s">
        <v>159</v>
      </c>
      <c r="K16" s="51" t="s">
        <v>160</v>
      </c>
      <c r="L16" s="87" t="s">
        <v>48</v>
      </c>
      <c r="M16" s="81">
        <f>+IF(L16="Rara vez",1,IF(L16="Improbable",2,IF(L16="Posible",3,IF(L16="Probable",4,IF(L16="Casi seguro",5,"")))))</f>
        <v>3</v>
      </c>
      <c r="N16" s="87" t="s">
        <v>42</v>
      </c>
      <c r="O16" s="81">
        <f t="shared" ref="O16" si="0">+IF(N16="Insignificante",1,IF(N16="Menor",2,IF(N16="Moderado",3,IF(N16="Mayor",4,IF(N16="Catastrofico",5,"")))))</f>
        <v>4</v>
      </c>
      <c r="P16" s="81" t="str">
        <f t="shared" ref="P16" si="1">+IF(OR(AND(L16="Rara vez",N16="Insignificante"),AND(L16="Rara vez",N16="Menor"),AND(L16="Improbable",N16="Menor"),AND(L16="Posible",N16="Insignificante"),AND(L16="Improbable",N16="Insignificante")),"BAJA",IF(OR(AND(L16="Probable",N16="Insignificante"),AND(L16="Posible",N16="Menor"),AND(L16="Improbable",N16="Moderado"),AND(L16="Rara vez",N16="Moderado")),"MODERADA",IF(OR(AND(L16="Casi seguro",N16="Insignificante"),AND(L16="Casi seguro",N16="Menor"),AND(L16="Probable",N16="Menor"),AND(L16="Probable",N16="Moderado"),AND(L16="Posible",N16="Moderado"),AND(L16="Improbable",N16="Mayor"),AND(L16="Rara vez",N16="Mayor")),"ALTA",IF(OR(AND(L16="Casi seguro",N16="Moderado"),AND(L16="Casi seguro",N16="Mayor"),AND(L16="Probable",N16="Mayor"),AND(L16="Posible",N16="Mayor"),AND(L16="Casi seguro",N16="Catastrofico"),AND(L16="Probable",N16="Catastrofico"),AND(L16="Posible",N16="Catastrofico"),AND(L16="Impbable",N16="Catastrofico"),AND(L16="Rara vez",N16="Catastrofico")),"EXTREMA",""))))</f>
        <v>EXTREMA</v>
      </c>
      <c r="Q16" s="87"/>
      <c r="R16" s="6" t="s">
        <v>37</v>
      </c>
      <c r="S16" s="5" t="s">
        <v>163</v>
      </c>
      <c r="T16" s="81">
        <f>'Mapa de Controles'!Z16</f>
        <v>1</v>
      </c>
      <c r="U16" s="81" t="str">
        <f>+IF(T16=1,"Rara vez",IF(T16=2,"Improbable",IF(T16=3,"Posible",IF(T16=4,"Probable",IF(T16=5,"Casi seguro","")))))</f>
        <v>Rara vez</v>
      </c>
      <c r="V16" s="81">
        <f>'Mapa de Controles'!AA16</f>
        <v>4</v>
      </c>
      <c r="W16" s="81" t="str">
        <f t="shared" ref="W16" si="2">+IF(V16=1,"Insignificante",IF(V16=2,"Menor",IF(V16=3,"Moderado",IF(V16=4,"Mayor",IF(V16=5,"Catastrofico","")))))</f>
        <v>Mayor</v>
      </c>
      <c r="X16" s="81" t="str">
        <f>+IF(OR(AND(U16="Rara vez",W16="Insignificante"),AND(U16="Rara vez",W16="Menor"),AND(U16="Improbable",W16="Menor"),AND(U16="Posible",W16="Insignificante"),AND(U16="Improbable",W16="Insignificante")),"BAJA",IF(OR(AND(U16="Probable",W16="Insignificante"),AND(U16="Posible",W16="Menor"),AND(U16="Improbable",W16="Moderado"),AND(U16="Rara vez",W16="Moderado")),"MODERADA",IF(OR(AND(U16="Casi seguro",W16="Insignificante"),AND(U16="Casi seguro",W16="Menor"),AND(U16="Probable",W16="Menor"),AND(U16="Probable",W16="Moderado"),AND(U16="Posible",W16="Moderado"),AND(U16="Improbable",W16="Mayor"),AND(U16="Rara vez",W16="Mayor")),"ALTA",IF(OR(AND(U16="Casi seguro",W16="Moderado"),AND(U16="Casi seguro",W16="Mayor"),AND(U16="Probable",W16="Mayor"),AND(U16="Posible",W16="Mayor"),AND(U16="Casi seguro",W16="Catastrofico"),AND(U16="Probable",W16="Catastrofico"),AND(U16="Posible",W16="Catastrofico"),AND(U16="Impbable",W16="Catastrofico"),AND(U16="Rara vez",W16="Catastrofico")),"EXTREMA",""))))</f>
        <v>ALTA</v>
      </c>
      <c r="Y16" s="97" t="str">
        <f t="shared" ref="Y16" si="3">IF(X16="BAJA","ASUMIR EL RIESGO",IF(X16="MODERADA","ASUMIR, REDUCIR EL RIESGO",IF(X16="ALTA","REDUCIR, EVITAR, COMPARTIR O TRANSFERIR EL RIESGO",IF(X16="EXTREMA","REDUCIR, EVITAR, COMPARTIR O TRANSFERIR EL RIESGO",""))))</f>
        <v>REDUCIR, EVITAR, COMPARTIR O TRANSFERIR EL RIESGO</v>
      </c>
      <c r="Z16" s="5" t="s">
        <v>164</v>
      </c>
      <c r="AA16" s="5" t="s">
        <v>137</v>
      </c>
      <c r="AB16" s="41" t="s">
        <v>167</v>
      </c>
      <c r="AC16" s="41" t="s">
        <v>173</v>
      </c>
    </row>
    <row r="17" spans="1:29" ht="60.75" customHeight="1" x14ac:dyDescent="0.25">
      <c r="A17" s="49"/>
      <c r="B17" s="52"/>
      <c r="C17" s="52"/>
      <c r="D17" s="49"/>
      <c r="E17" s="49"/>
      <c r="F17" s="49"/>
      <c r="G17" s="49"/>
      <c r="H17" s="52"/>
      <c r="I17" s="55"/>
      <c r="J17" s="52"/>
      <c r="K17" s="52"/>
      <c r="L17" s="88"/>
      <c r="M17" s="82"/>
      <c r="N17" s="88"/>
      <c r="O17" s="82"/>
      <c r="P17" s="82"/>
      <c r="Q17" s="88"/>
      <c r="R17" s="87" t="s">
        <v>37</v>
      </c>
      <c r="S17" s="41" t="s">
        <v>179</v>
      </c>
      <c r="T17" s="82"/>
      <c r="U17" s="82"/>
      <c r="V17" s="82"/>
      <c r="W17" s="82"/>
      <c r="X17" s="82"/>
      <c r="Y17" s="98"/>
      <c r="Z17" s="41" t="s">
        <v>180</v>
      </c>
      <c r="AA17" s="41" t="s">
        <v>137</v>
      </c>
      <c r="AB17" s="42"/>
      <c r="AC17" s="42"/>
    </row>
    <row r="18" spans="1:29" ht="96" customHeight="1" x14ac:dyDescent="0.25">
      <c r="A18" s="50"/>
      <c r="B18" s="53"/>
      <c r="C18" s="53"/>
      <c r="D18" s="50"/>
      <c r="E18" s="50"/>
      <c r="F18" s="50"/>
      <c r="G18" s="50"/>
      <c r="H18" s="53"/>
      <c r="I18" s="56"/>
      <c r="J18" s="53"/>
      <c r="K18" s="53"/>
      <c r="L18" s="89"/>
      <c r="M18" s="83"/>
      <c r="N18" s="89"/>
      <c r="O18" s="83"/>
      <c r="P18" s="83"/>
      <c r="Q18" s="89"/>
      <c r="R18" s="89"/>
      <c r="S18" s="43"/>
      <c r="T18" s="83"/>
      <c r="U18" s="83"/>
      <c r="V18" s="83"/>
      <c r="W18" s="83"/>
      <c r="X18" s="83"/>
      <c r="Y18" s="99"/>
      <c r="Z18" s="43"/>
      <c r="AA18" s="43"/>
      <c r="AB18" s="43"/>
      <c r="AC18" s="43"/>
    </row>
    <row r="19" spans="1:29" ht="36.75" customHeight="1" x14ac:dyDescent="0.25">
      <c r="A19" s="48">
        <v>3</v>
      </c>
      <c r="B19" s="51" t="s">
        <v>41</v>
      </c>
      <c r="C19" s="51" t="s">
        <v>156</v>
      </c>
      <c r="D19" s="48"/>
      <c r="E19" s="48"/>
      <c r="F19" s="48"/>
      <c r="G19" s="48"/>
      <c r="H19" s="51" t="s">
        <v>50</v>
      </c>
      <c r="I19" s="54" t="str">
        <f>_xlfn.CONCAT(C19,E19,G19)</f>
        <v xml:space="preserve">Falta de controles en el uso de contraseñas y acceso a los sistemas de información de la ESE. </v>
      </c>
      <c r="J19" s="51" t="s">
        <v>161</v>
      </c>
      <c r="K19" s="51" t="s">
        <v>162</v>
      </c>
      <c r="L19" s="87" t="s">
        <v>48</v>
      </c>
      <c r="M19" s="81">
        <f>+IF(L19="Rara vez",1,IF(L19="Improbable",2,IF(L19="Posible",3,IF(L19="Probable",4,IF(L19="Casi seguro",5,"")))))</f>
        <v>3</v>
      </c>
      <c r="N19" s="87" t="s">
        <v>46</v>
      </c>
      <c r="O19" s="81">
        <f>+IF(N19="Insignificante",1,IF(N19="Menor",2,IF(N19="Moderado",3,IF(N19="Mayor",4,IF(N19="Catastrofico",5,"")))))</f>
        <v>3</v>
      </c>
      <c r="P19" s="81" t="str">
        <f t="shared" ref="P19" si="4">+IF(OR(AND(L19="Rara vez",N19="Insignificante"),AND(L19="Rara vez",N19="Menor"),AND(L19="Improbable",N19="Menor"),AND(L19="Posible",N19="Insignificante"),AND(L19="Improbable",N19="Insignificante")),"BAJA",IF(OR(AND(L19="Probable",N19="Insignificante"),AND(L19="Posible",N19="Menor"),AND(L19="Improbable",N19="Moderado"),AND(L19="Rara vez",N19="Moderado")),"MODERADA",IF(OR(AND(L19="Casi seguro",N19="Insignificante"),AND(L19="Casi seguro",N19="Menor"),AND(L19="Probable",N19="Menor"),AND(L19="Probable",N19="Moderado"),AND(L19="Posible",N19="Moderado"),AND(L19="Improbable",N19="Mayor"),AND(L19="Rara vez",N19="Mayor")),"ALTA",IF(OR(AND(L19="Casi seguro",N19="Moderado"),AND(L19="Casi seguro",N19="Mayor"),AND(L19="Probable",N19="Mayor"),AND(L19="Posible",N19="Mayor"),AND(L19="Casi seguro",N19="Catastrofico"),AND(L19="Probable",N19="Catastrofico"),AND(L19="Posible",N19="Catastrofico"),AND(L19="Impbable",N19="Catastrofico"),AND(L19="Rara vez",N19="Catastrofico")),"EXTREMA",""))))</f>
        <v>ALTA</v>
      </c>
      <c r="Q19" s="87"/>
      <c r="R19" s="87" t="s">
        <v>37</v>
      </c>
      <c r="S19" s="41" t="s">
        <v>170</v>
      </c>
      <c r="T19" s="81">
        <f>'Mapa de Controles'!Z19</f>
        <v>2</v>
      </c>
      <c r="U19" s="81" t="str">
        <f>+IF(T19=1,"Rara vez",IF(T19=2,"Improbable",IF(T19=3,"Posible",IF(T19=4,"Probable",IF(T19=5,"Casi seguro","")))))</f>
        <v>Improbable</v>
      </c>
      <c r="V19" s="81">
        <f>'Mapa de Controles'!AA19</f>
        <v>3</v>
      </c>
      <c r="W19" s="81" t="str">
        <f t="shared" ref="W19" si="5">+IF(V19=1,"Insignificante",IF(V19=2,"Menor",IF(V19=3,"Moderado",IF(V19=4,"Mayor",IF(V19=5,"Catastrofico","")))))</f>
        <v>Moderado</v>
      </c>
      <c r="X19" s="81" t="str">
        <f t="shared" ref="X19" si="6">+IF(OR(AND(U19="Rara vez",W19="Insignificante"),AND(U19="Rara vez",W19="Menor"),AND(U19="Improbable",W19="Menor"),AND(U19="Posible",W19="Insignificante"),AND(U19="Improbable",W19="Insignificante")),"BAJA",IF(OR(AND(U19="Probable",W19="Insignificante"),AND(U19="Posible",W19="Menor"),AND(U19="Improbable",W19="Moderado"),AND(U19="Rara vez",W19="Moderado")),"MODERADA",IF(OR(AND(U19="Casi seguro",W19="Insignificante"),AND(U19="Casi seguro",W19="Menor"),AND(U19="Probable",W19="Menor"),AND(U19="Probable",W19="Moderado"),AND(U19="Posible",W19="Moderado"),AND(U19="Improbable",W19="Mayor"),AND(U19="Rara vez",W19="Mayor")),"ALTA",IF(OR(AND(U19="Casi seguro",W19="Moderado"),AND(U19="Casi seguro",W19="Mayor"),AND(U19="Probable",W19="Mayor"),AND(U19="Posible",W19="Mayor"),AND(U19="Casi seguro",W19="Catastrofico"),AND(U19="Probable",W19="Catastrofico"),AND(U19="Posible",W19="Catastrofico"),AND(U19="Impbable",W19="Catastrofico"),AND(U19="Rara vez",W19="Catastrofico")),"EXTREMA",""))))</f>
        <v>MODERADA</v>
      </c>
      <c r="Y19" s="97" t="str">
        <f t="shared" ref="Y19" si="7">IF(X19="BAJA","ASUMIR EL RIESGO",IF(X19="MODERADA","ASUMIR, REDUCIR EL RIESGO",IF(X19="ALTA","REDUCIR, EVITAR, COMPARTIR O TRANSFERIR EL RIESGO",IF(X19="EXTREMA","REDUCIR, EVITAR, COMPARTIR O TRANSFERIR EL RIESGO",""))))</f>
        <v>ASUMIR, REDUCIR EL RIESGO</v>
      </c>
      <c r="Z19" s="41" t="s">
        <v>171</v>
      </c>
      <c r="AA19" s="41" t="s">
        <v>137</v>
      </c>
      <c r="AB19" s="41" t="s">
        <v>167</v>
      </c>
      <c r="AC19" s="41" t="s">
        <v>175</v>
      </c>
    </row>
    <row r="20" spans="1:29" ht="40.5" customHeight="1" x14ac:dyDescent="0.25">
      <c r="A20" s="49"/>
      <c r="B20" s="52"/>
      <c r="C20" s="49"/>
      <c r="D20" s="49"/>
      <c r="E20" s="49"/>
      <c r="F20" s="49"/>
      <c r="G20" s="49"/>
      <c r="H20" s="52"/>
      <c r="I20" s="55"/>
      <c r="J20" s="49"/>
      <c r="K20" s="52"/>
      <c r="L20" s="88"/>
      <c r="M20" s="82"/>
      <c r="N20" s="88"/>
      <c r="O20" s="82"/>
      <c r="P20" s="82"/>
      <c r="Q20" s="88"/>
      <c r="R20" s="88"/>
      <c r="S20" s="42"/>
      <c r="T20" s="82"/>
      <c r="U20" s="82"/>
      <c r="V20" s="82"/>
      <c r="W20" s="82"/>
      <c r="X20" s="82"/>
      <c r="Y20" s="98"/>
      <c r="Z20" s="42"/>
      <c r="AA20" s="42"/>
      <c r="AB20" s="42"/>
      <c r="AC20" s="42"/>
    </row>
    <row r="21" spans="1:29" ht="36" customHeight="1" x14ac:dyDescent="0.25">
      <c r="A21" s="50"/>
      <c r="B21" s="53"/>
      <c r="C21" s="50"/>
      <c r="D21" s="50"/>
      <c r="E21" s="50"/>
      <c r="F21" s="50"/>
      <c r="G21" s="50"/>
      <c r="H21" s="53"/>
      <c r="I21" s="56"/>
      <c r="J21" s="50"/>
      <c r="K21" s="53"/>
      <c r="L21" s="89"/>
      <c r="M21" s="83"/>
      <c r="N21" s="89"/>
      <c r="O21" s="83"/>
      <c r="P21" s="83"/>
      <c r="Q21" s="89"/>
      <c r="R21" s="89"/>
      <c r="S21" s="43"/>
      <c r="T21" s="83"/>
      <c r="U21" s="83"/>
      <c r="V21" s="83"/>
      <c r="W21" s="83"/>
      <c r="X21" s="83"/>
      <c r="Y21" s="99"/>
      <c r="Z21" s="43"/>
      <c r="AA21" s="43"/>
      <c r="AB21" s="43"/>
      <c r="AC21" s="43"/>
    </row>
  </sheetData>
  <mergeCells count="125">
    <mergeCell ref="AB11:AB12"/>
    <mergeCell ref="AC11:AC12"/>
    <mergeCell ref="Z10:AC10"/>
    <mergeCell ref="Q10:Y10"/>
    <mergeCell ref="T11:W11"/>
    <mergeCell ref="W13:W15"/>
    <mergeCell ref="W16:W18"/>
    <mergeCell ref="X16:X18"/>
    <mergeCell ref="X11:X12"/>
    <mergeCell ref="AB13:AB15"/>
    <mergeCell ref="AC13:AC15"/>
    <mergeCell ref="AB16:AB18"/>
    <mergeCell ref="AC16:AC18"/>
    <mergeCell ref="Y13:Y15"/>
    <mergeCell ref="V12:W12"/>
    <mergeCell ref="N19:N21"/>
    <mergeCell ref="O19:O21"/>
    <mergeCell ref="R17:R18"/>
    <mergeCell ref="S17:S18"/>
    <mergeCell ref="L16:L18"/>
    <mergeCell ref="M16:M18"/>
    <mergeCell ref="N16:N18"/>
    <mergeCell ref="W19:W21"/>
    <mergeCell ref="V16:V18"/>
    <mergeCell ref="V19:V21"/>
    <mergeCell ref="L13:L15"/>
    <mergeCell ref="M13:M15"/>
    <mergeCell ref="N13:N15"/>
    <mergeCell ref="O13:O15"/>
    <mergeCell ref="A10:A12"/>
    <mergeCell ref="B10:G10"/>
    <mergeCell ref="B11:G11"/>
    <mergeCell ref="L12:M12"/>
    <mergeCell ref="N12:O12"/>
    <mergeCell ref="H10:K11"/>
    <mergeCell ref="U16:U18"/>
    <mergeCell ref="O16:O18"/>
    <mergeCell ref="T16:T18"/>
    <mergeCell ref="P16:P18"/>
    <mergeCell ref="Q16:Q18"/>
    <mergeCell ref="L11:O11"/>
    <mergeCell ref="I16:I18"/>
    <mergeCell ref="T12:U12"/>
    <mergeCell ref="J13:J15"/>
    <mergeCell ref="K13:K15"/>
    <mergeCell ref="L10:P10"/>
    <mergeCell ref="Q12:R12"/>
    <mergeCell ref="Q11:S11"/>
    <mergeCell ref="Z13:Z15"/>
    <mergeCell ref="AA13:AA15"/>
    <mergeCell ref="T19:T21"/>
    <mergeCell ref="P19:P21"/>
    <mergeCell ref="Q19:Q21"/>
    <mergeCell ref="R19:R21"/>
    <mergeCell ref="J16:J18"/>
    <mergeCell ref="J19:J21"/>
    <mergeCell ref="K19:K21"/>
    <mergeCell ref="L19:L21"/>
    <mergeCell ref="M19:M21"/>
    <mergeCell ref="Y16:Y18"/>
    <mergeCell ref="Y19:Y21"/>
    <mergeCell ref="Z19:Z21"/>
    <mergeCell ref="U19:U21"/>
    <mergeCell ref="Z17:Z18"/>
    <mergeCell ref="AA17:AA18"/>
    <mergeCell ref="C16:C18"/>
    <mergeCell ref="A13:A15"/>
    <mergeCell ref="B13:B15"/>
    <mergeCell ref="C13:C15"/>
    <mergeCell ref="D13:D15"/>
    <mergeCell ref="E13:E15"/>
    <mergeCell ref="F13:F15"/>
    <mergeCell ref="F19:F21"/>
    <mergeCell ref="K16:K18"/>
    <mergeCell ref="G13:G15"/>
    <mergeCell ref="H13:H15"/>
    <mergeCell ref="I13:I15"/>
    <mergeCell ref="G19:G21"/>
    <mergeCell ref="H19:H21"/>
    <mergeCell ref="I19:I21"/>
    <mergeCell ref="D16:D18"/>
    <mergeCell ref="E16:E18"/>
    <mergeCell ref="F16:F18"/>
    <mergeCell ref="G16:G18"/>
    <mergeCell ref="H16:H18"/>
    <mergeCell ref="A1:C4"/>
    <mergeCell ref="D1:AA2"/>
    <mergeCell ref="D3:AA4"/>
    <mergeCell ref="I5:S5"/>
    <mergeCell ref="A5:H5"/>
    <mergeCell ref="A6:H6"/>
    <mergeCell ref="I6:S6"/>
    <mergeCell ref="A8:B8"/>
    <mergeCell ref="E8:F8"/>
    <mergeCell ref="A16:A18"/>
    <mergeCell ref="B19:B21"/>
    <mergeCell ref="C19:C21"/>
    <mergeCell ref="D19:D21"/>
    <mergeCell ref="E19:E21"/>
    <mergeCell ref="A19:A21"/>
    <mergeCell ref="B16:B18"/>
    <mergeCell ref="AB1:AC1"/>
    <mergeCell ref="AB2:AC2"/>
    <mergeCell ref="AB3:AC3"/>
    <mergeCell ref="AB4:AC4"/>
    <mergeCell ref="T5:AC5"/>
    <mergeCell ref="AA19:AA21"/>
    <mergeCell ref="AB19:AB21"/>
    <mergeCell ref="AC19:AC21"/>
    <mergeCell ref="T6:AC6"/>
    <mergeCell ref="H8:AC8"/>
    <mergeCell ref="X19:X21"/>
    <mergeCell ref="S19:S21"/>
    <mergeCell ref="Y11:Y12"/>
    <mergeCell ref="Z11:Z12"/>
    <mergeCell ref="AA11:AA12"/>
    <mergeCell ref="P13:P15"/>
    <mergeCell ref="Q13:Q15"/>
    <mergeCell ref="T13:T15"/>
    <mergeCell ref="V13:V15"/>
    <mergeCell ref="X13:X15"/>
    <mergeCell ref="U13:U15"/>
    <mergeCell ref="P11:P12"/>
    <mergeCell ref="R13:R15"/>
    <mergeCell ref="S13:S15"/>
  </mergeCells>
  <phoneticPr fontId="10"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Metodologia!$A$5:$A$10</xm:f>
          </x14:formula1>
          <xm:sqref>B13 B19 B16</xm:sqref>
        </x14:dataValidation>
        <x14:dataValidation type="list" allowBlank="1" showInputMessage="1" showErrorMessage="1" xr:uid="{00000000-0002-0000-0000-000001000000}">
          <x14:formula1>
            <xm:f>Metodologia!$A$13:$A$17</xm:f>
          </x14:formula1>
          <xm:sqref>D13 D19 D16</xm:sqref>
        </x14:dataValidation>
        <x14:dataValidation type="list" allowBlank="1" showInputMessage="1" showErrorMessage="1" xr:uid="{00000000-0002-0000-0000-000002000000}">
          <x14:formula1>
            <xm:f>Metodologia!$A$20:$A$26</xm:f>
          </x14:formula1>
          <xm:sqref>F13 F19 F16</xm:sqref>
        </x14:dataValidation>
        <x14:dataValidation type="list" allowBlank="1" showInputMessage="1" showErrorMessage="1" xr:uid="{00000000-0002-0000-0000-000003000000}">
          <x14:formula1>
            <xm:f>Metodologia!$C$4:$C$12</xm:f>
          </x14:formula1>
          <xm:sqref>H13 H16 H19</xm:sqref>
        </x14:dataValidation>
        <x14:dataValidation type="list" allowBlank="1" showInputMessage="1" showErrorMessage="1" xr:uid="{00000000-0002-0000-0000-000004000000}">
          <x14:formula1>
            <xm:f>Metodologia!$C$15:$C$16</xm:f>
          </x14:formula1>
          <xm:sqref>R13 R16:R17 R19</xm:sqref>
        </x14:dataValidation>
        <x14:dataValidation type="list" allowBlank="1" showInputMessage="1" showErrorMessage="1" xr:uid="{00000000-0002-0000-0000-000005000000}">
          <x14:formula1>
            <xm:f>Metodologia!$C$19:$C$23</xm:f>
          </x14:formula1>
          <xm:sqref>L13:L21</xm:sqref>
        </x14:dataValidation>
        <x14:dataValidation type="list" allowBlank="1" showInputMessage="1" showErrorMessage="1" xr:uid="{00000000-0002-0000-0000-000006000000}">
          <x14:formula1>
            <xm:f>Metodologia!$C$26:$C$30</xm:f>
          </x14:formula1>
          <xm:sqref>N13:N21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1"/>
  <sheetViews>
    <sheetView view="pageBreakPreview" topLeftCell="G15" zoomScaleNormal="100" zoomScaleSheetLayoutView="100" workbookViewId="0">
      <selection activeCell="G19" sqref="G19:G21"/>
    </sheetView>
  </sheetViews>
  <sheetFormatPr baseColWidth="10" defaultColWidth="11.42578125" defaultRowHeight="15" x14ac:dyDescent="0.25"/>
  <cols>
    <col min="1" max="1" width="5.7109375" style="11" customWidth="1"/>
    <col min="2" max="2" width="15.7109375" style="11" customWidth="1"/>
    <col min="3" max="3" width="36.28515625" style="11" customWidth="1"/>
    <col min="4" max="5" width="28.7109375" style="11" customWidth="1"/>
    <col min="6" max="6" width="30.7109375" style="11" customWidth="1"/>
    <col min="7" max="7" width="47.85546875" style="11" customWidth="1"/>
    <col min="8" max="8" width="15.7109375" style="11" customWidth="1"/>
    <col min="9" max="9" width="20" style="11" customWidth="1"/>
    <col min="10" max="10" width="11.42578125" style="11" customWidth="1"/>
    <col min="11" max="11" width="21.85546875" style="11" customWidth="1"/>
    <col min="12" max="12" width="15.28515625" style="11" customWidth="1"/>
    <col min="13" max="13" width="32.42578125" style="11" customWidth="1"/>
    <col min="14" max="14" width="15.28515625" style="11" customWidth="1"/>
    <col min="15" max="15" width="33.28515625" style="11" customWidth="1"/>
    <col min="16" max="16" width="15.28515625" style="11" customWidth="1"/>
    <col min="17" max="17" width="25.7109375" style="11" customWidth="1"/>
    <col min="18" max="18" width="15.28515625" style="11" customWidth="1"/>
    <col min="19" max="19" width="36.7109375" style="11" customWidth="1"/>
    <col min="20" max="20" width="15.28515625" style="11" customWidth="1"/>
    <col min="21" max="21" width="31.42578125" style="11" customWidth="1"/>
    <col min="22" max="22" width="11.42578125" style="11"/>
    <col min="23" max="23" width="19.140625" style="11" customWidth="1"/>
    <col min="24" max="24" width="20.28515625" style="11" customWidth="1"/>
    <col min="25" max="25" width="14" style="11" customWidth="1"/>
    <col min="26" max="26" width="16.85546875" style="11" customWidth="1"/>
    <col min="27" max="28" width="15.7109375" style="11" customWidth="1"/>
    <col min="29" max="29" width="16.7109375" style="11" customWidth="1"/>
    <col min="30" max="30" width="22.42578125" style="11" bestFit="1" customWidth="1"/>
    <col min="31" max="31" width="11.42578125" style="11"/>
    <col min="32" max="32" width="19.42578125" style="11" customWidth="1"/>
    <col min="33" max="33" width="22.5703125" style="11" customWidth="1"/>
    <col min="34" max="34" width="26" style="11" customWidth="1"/>
    <col min="35" max="35" width="20.42578125" style="11" customWidth="1"/>
    <col min="36" max="16384" width="11.42578125" style="11"/>
  </cols>
  <sheetData>
    <row r="1" spans="1:35" ht="20.25" customHeight="1" x14ac:dyDescent="0.25">
      <c r="A1" s="157"/>
      <c r="B1" s="157"/>
      <c r="C1" s="157"/>
      <c r="D1" s="108" t="s">
        <v>143</v>
      </c>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13" t="s">
        <v>140</v>
      </c>
      <c r="AI1" s="113"/>
    </row>
    <row r="2" spans="1:35" ht="19.5" customHeight="1" x14ac:dyDescent="0.25">
      <c r="A2" s="157"/>
      <c r="B2" s="157"/>
      <c r="C2" s="157"/>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13" t="s">
        <v>141</v>
      </c>
      <c r="AI2" s="113"/>
    </row>
    <row r="3" spans="1:35" ht="21.75" customHeight="1" x14ac:dyDescent="0.25">
      <c r="A3" s="157"/>
      <c r="B3" s="157"/>
      <c r="C3" s="157"/>
      <c r="D3" s="108" t="s">
        <v>144</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13" t="s">
        <v>142</v>
      </c>
      <c r="AI3" s="113"/>
    </row>
    <row r="4" spans="1:35" ht="15" customHeight="1" x14ac:dyDescent="0.25">
      <c r="A4" s="157"/>
      <c r="B4" s="157"/>
      <c r="C4" s="157"/>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13" t="s">
        <v>139</v>
      </c>
      <c r="AI4" s="113"/>
    </row>
    <row r="5" spans="1:35" s="12" customFormat="1" x14ac:dyDescent="0.25">
      <c r="A5" s="110" t="s">
        <v>145</v>
      </c>
      <c r="B5" s="110"/>
      <c r="C5" s="110"/>
      <c r="D5" s="110"/>
      <c r="E5" s="110"/>
      <c r="F5" s="110"/>
      <c r="G5" s="110"/>
      <c r="H5" s="110"/>
      <c r="I5" s="110"/>
      <c r="J5" s="110"/>
      <c r="K5" s="110"/>
      <c r="L5" s="109" t="s">
        <v>146</v>
      </c>
      <c r="M5" s="109"/>
      <c r="N5" s="109"/>
      <c r="O5" s="109"/>
      <c r="P5" s="109"/>
      <c r="Q5" s="109"/>
      <c r="R5" s="109"/>
      <c r="S5" s="109"/>
      <c r="T5" s="109"/>
      <c r="U5" s="109"/>
      <c r="V5" s="109"/>
      <c r="W5" s="109" t="s">
        <v>147</v>
      </c>
      <c r="X5" s="109"/>
      <c r="Y5" s="109"/>
      <c r="Z5" s="109"/>
      <c r="AA5" s="109"/>
      <c r="AB5" s="109"/>
      <c r="AC5" s="109"/>
      <c r="AD5" s="109"/>
      <c r="AE5" s="109"/>
      <c r="AF5" s="109"/>
      <c r="AG5" s="109"/>
      <c r="AH5" s="109"/>
      <c r="AI5" s="109"/>
    </row>
    <row r="6" spans="1:35" s="13" customFormat="1" ht="13.5" x14ac:dyDescent="0.25">
      <c r="A6" s="111" t="s">
        <v>148</v>
      </c>
      <c r="B6" s="111"/>
      <c r="C6" s="111"/>
      <c r="D6" s="111"/>
      <c r="E6" s="111"/>
      <c r="F6" s="111"/>
      <c r="G6" s="111"/>
      <c r="H6" s="111"/>
      <c r="I6" s="111"/>
      <c r="J6" s="111"/>
      <c r="K6" s="111"/>
      <c r="L6" s="112" t="s">
        <v>148</v>
      </c>
      <c r="M6" s="112"/>
      <c r="N6" s="112"/>
      <c r="O6" s="112"/>
      <c r="P6" s="112"/>
      <c r="Q6" s="112"/>
      <c r="R6" s="112"/>
      <c r="S6" s="112"/>
      <c r="T6" s="112"/>
      <c r="U6" s="112"/>
      <c r="V6" s="112"/>
      <c r="W6" s="112" t="s">
        <v>149</v>
      </c>
      <c r="X6" s="112"/>
      <c r="Y6" s="112"/>
      <c r="Z6" s="112"/>
      <c r="AA6" s="112"/>
      <c r="AB6" s="112"/>
      <c r="AC6" s="112"/>
      <c r="AD6" s="112"/>
      <c r="AE6" s="112"/>
      <c r="AF6" s="112"/>
      <c r="AG6" s="112"/>
      <c r="AH6" s="112"/>
      <c r="AI6" s="112"/>
    </row>
    <row r="7" spans="1:35" ht="15.75" thickBot="1" x14ac:dyDescent="0.3">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s="10" customFormat="1" ht="29.25" customHeight="1" thickBot="1" x14ac:dyDescent="0.3">
      <c r="A8" s="117" t="s">
        <v>0</v>
      </c>
      <c r="B8" s="118"/>
      <c r="C8" s="19"/>
      <c r="D8" s="20" t="s">
        <v>150</v>
      </c>
      <c r="E8" s="119"/>
      <c r="F8" s="120"/>
      <c r="G8" s="20" t="s">
        <v>151</v>
      </c>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9"/>
    </row>
    <row r="9" spans="1:35" x14ac:dyDescent="0.25">
      <c r="A9" s="27"/>
      <c r="B9" s="28"/>
      <c r="C9" s="29"/>
      <c r="D9" s="30"/>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2"/>
    </row>
    <row r="10" spans="1:35" ht="15" customHeight="1" x14ac:dyDescent="0.25">
      <c r="A10" s="141" t="s">
        <v>2</v>
      </c>
      <c r="B10" s="144" t="s">
        <v>51</v>
      </c>
      <c r="C10" s="145"/>
      <c r="D10" s="145"/>
      <c r="E10" s="146"/>
      <c r="F10" s="114" t="s">
        <v>11</v>
      </c>
      <c r="G10" s="156"/>
      <c r="H10" s="156"/>
      <c r="I10" s="156"/>
      <c r="J10" s="156"/>
      <c r="K10" s="156"/>
      <c r="L10" s="156"/>
      <c r="M10" s="156"/>
      <c r="N10" s="156"/>
      <c r="O10" s="156"/>
      <c r="P10" s="156"/>
      <c r="Q10" s="156"/>
      <c r="R10" s="156"/>
      <c r="S10" s="156"/>
      <c r="T10" s="156"/>
      <c r="U10" s="156"/>
      <c r="V10" s="115"/>
      <c r="W10" s="150" t="s">
        <v>52</v>
      </c>
      <c r="X10" s="150" t="s">
        <v>53</v>
      </c>
      <c r="Y10" s="150" t="s">
        <v>54</v>
      </c>
      <c r="Z10" s="150" t="s">
        <v>55</v>
      </c>
      <c r="AA10" s="150" t="s">
        <v>56</v>
      </c>
      <c r="AB10" s="150" t="s">
        <v>57</v>
      </c>
      <c r="AC10" s="150" t="s">
        <v>58</v>
      </c>
      <c r="AD10" s="162" t="s">
        <v>14</v>
      </c>
      <c r="AE10" s="163"/>
      <c r="AF10" s="150" t="s">
        <v>59</v>
      </c>
      <c r="AG10" s="150" t="s">
        <v>60</v>
      </c>
      <c r="AH10" s="150" t="s">
        <v>18</v>
      </c>
      <c r="AI10" s="150" t="s">
        <v>61</v>
      </c>
    </row>
    <row r="11" spans="1:35" ht="15" customHeight="1" x14ac:dyDescent="0.25">
      <c r="A11" s="142"/>
      <c r="B11" s="147"/>
      <c r="C11" s="148"/>
      <c r="D11" s="148"/>
      <c r="E11" s="149"/>
      <c r="F11" s="150" t="s">
        <v>62</v>
      </c>
      <c r="G11" s="150" t="s">
        <v>63</v>
      </c>
      <c r="H11" s="150" t="s">
        <v>64</v>
      </c>
      <c r="I11" s="152" t="s">
        <v>65</v>
      </c>
      <c r="J11" s="153"/>
      <c r="K11" s="153"/>
      <c r="L11" s="153"/>
      <c r="M11" s="153"/>
      <c r="N11" s="153"/>
      <c r="O11" s="153"/>
      <c r="P11" s="153"/>
      <c r="Q11" s="153"/>
      <c r="R11" s="153"/>
      <c r="S11" s="153"/>
      <c r="T11" s="153"/>
      <c r="U11" s="153"/>
      <c r="V11" s="154"/>
      <c r="W11" s="155"/>
      <c r="X11" s="155"/>
      <c r="Y11" s="155"/>
      <c r="Z11" s="155"/>
      <c r="AA11" s="155"/>
      <c r="AB11" s="155"/>
      <c r="AC11" s="155"/>
      <c r="AD11" s="164"/>
      <c r="AE11" s="165"/>
      <c r="AF11" s="155"/>
      <c r="AG11" s="155"/>
      <c r="AH11" s="155"/>
      <c r="AI11" s="155"/>
    </row>
    <row r="12" spans="1:35" ht="53.25" customHeight="1" x14ac:dyDescent="0.25">
      <c r="A12" s="143"/>
      <c r="B12" s="7" t="s">
        <v>23</v>
      </c>
      <c r="C12" s="4" t="s">
        <v>24</v>
      </c>
      <c r="D12" s="4" t="s">
        <v>25</v>
      </c>
      <c r="E12" s="4" t="s">
        <v>26</v>
      </c>
      <c r="F12" s="151"/>
      <c r="G12" s="151"/>
      <c r="H12" s="151"/>
      <c r="I12" s="160" t="s">
        <v>66</v>
      </c>
      <c r="J12" s="160"/>
      <c r="K12" s="114" t="s">
        <v>67</v>
      </c>
      <c r="L12" s="115"/>
      <c r="M12" s="160" t="s">
        <v>68</v>
      </c>
      <c r="N12" s="160"/>
      <c r="O12" s="160" t="s">
        <v>69</v>
      </c>
      <c r="P12" s="160"/>
      <c r="Q12" s="160" t="s">
        <v>70</v>
      </c>
      <c r="R12" s="161"/>
      <c r="S12" s="160" t="s">
        <v>71</v>
      </c>
      <c r="T12" s="160"/>
      <c r="U12" s="160" t="s">
        <v>72</v>
      </c>
      <c r="V12" s="160"/>
      <c r="W12" s="151"/>
      <c r="X12" s="151"/>
      <c r="Y12" s="151"/>
      <c r="Z12" s="151"/>
      <c r="AA12" s="151"/>
      <c r="AB12" s="151"/>
      <c r="AC12" s="151"/>
      <c r="AD12" s="166"/>
      <c r="AE12" s="167"/>
      <c r="AF12" s="151"/>
      <c r="AG12" s="151"/>
      <c r="AH12" s="151"/>
      <c r="AI12" s="151"/>
    </row>
    <row r="13" spans="1:35" ht="68.25" customHeight="1" x14ac:dyDescent="0.25">
      <c r="A13" s="140">
        <f>'Mapa de Riesgos'!A13</f>
        <v>1</v>
      </c>
      <c r="B13" s="116" t="str">
        <f>'Mapa de Riesgos'!H13</f>
        <v>Cumplimiento</v>
      </c>
      <c r="C13" s="116" t="str">
        <f>'Mapa de Riesgos'!I13</f>
        <v>* Desconocimiento del proceso a auditar. 
*Entrega inoportuna de la información por parte del proceso auditado.
* Inadecuada definición o ejecución de los programas de auditorías</v>
      </c>
      <c r="D13" s="116" t="str">
        <f>'Mapa de Riesgos'!J13</f>
        <v xml:space="preserve">Incumplimiento en la ejecución del PlanAnual de auditorías </v>
      </c>
      <c r="E13" s="116" t="str">
        <f>'Mapa de Riesgos'!K13</f>
        <v>*Perdida de credibilidad en el proceso de Control Interno Institucional.                                                                                                                                                                                                                                                                                 *Evaluaciones cuyo objetivo no sea el que la entidad espera.
*Obtención de información parcial sobre el actuar de la entidad.
*Desatención de procesos críticos o misionales.
*Auditados insatisfechos.
*No es posible detectar desviaciones, establecer tendencias y generar recomendaciones.</v>
      </c>
      <c r="F13" s="97" t="str">
        <f>'Mapa de Riesgos'!S13</f>
        <v>* Establecer , Planificar y Divulgar el Plan de Auditorías.</v>
      </c>
      <c r="G13" s="134" t="s">
        <v>181</v>
      </c>
      <c r="H13" s="134" t="s">
        <v>73</v>
      </c>
      <c r="I13" s="134" t="s">
        <v>74</v>
      </c>
      <c r="J13" s="81">
        <f>IF(I13="Asignado ",15,0)</f>
        <v>15</v>
      </c>
      <c r="K13" s="127" t="s">
        <v>75</v>
      </c>
      <c r="L13" s="81">
        <f>IF(K13="Adecuado",15,0)</f>
        <v>15</v>
      </c>
      <c r="M13" s="127" t="s">
        <v>76</v>
      </c>
      <c r="N13" s="81">
        <f>IF(M13="Oportuna",15,0)</f>
        <v>15</v>
      </c>
      <c r="O13" s="127" t="s">
        <v>77</v>
      </c>
      <c r="P13" s="81">
        <f>+IF(O13="Prevenir",15,IF(O13="Detectar",10,0))</f>
        <v>15</v>
      </c>
      <c r="Q13" s="127" t="s">
        <v>78</v>
      </c>
      <c r="R13" s="81">
        <f>IF(Q13="Confiable",15,0)</f>
        <v>15</v>
      </c>
      <c r="S13" s="134" t="s">
        <v>79</v>
      </c>
      <c r="T13" s="81">
        <f>IF(S13="Se investigan y resuelven oportunamente",15,0)</f>
        <v>15</v>
      </c>
      <c r="U13" s="127" t="s">
        <v>80</v>
      </c>
      <c r="V13" s="24">
        <f>+IF(U13="Completa",10,IF(U13="Incompleta",5,0))</f>
        <v>10</v>
      </c>
      <c r="W13" s="24">
        <f>J13+L13+N13+P13+R13+T13+V13</f>
        <v>100</v>
      </c>
      <c r="X13" s="131">
        <f>SUM(W13:W15)/1</f>
        <v>100</v>
      </c>
      <c r="Y13" s="111">
        <v>0</v>
      </c>
      <c r="Z13" s="130">
        <f>IF(X13&lt;=50,'Mapa de Riesgos'!M13:M15,IF(X13&lt;=75,'Mapa de Riesgos'!M13:M15-1,IF(X13&lt;=100,'Mapa de Riesgos'!M13:M15-2,'Mapa de Riesgos'!M13:M15)))</f>
        <v>1</v>
      </c>
      <c r="AA13" s="130">
        <f>IF(Y13&lt;=50,'Mapa de Riesgos'!O13:O15,IF(Y13&lt;=75,'Mapa de Riesgos'!O13:O15-1,IF(Y13&lt;=100,'Mapa de Riesgos'!O13:O15-2,'Mapa de Riesgos'!O13:O15)))</f>
        <v>3</v>
      </c>
      <c r="AB13" s="130" t="str">
        <f>'Mapa de Riesgos'!X13</f>
        <v>MODERADA</v>
      </c>
      <c r="AC13" s="116" t="str">
        <f>IF(AB13="BAJA","No requiere",IF(AB13="MODERADA","Si el proceso lo requiere",IF(AB13="ALTA","Debe formularse",IF(AB13="EXTREMA","Debe formularse",""))))</f>
        <v>Si el proceso lo requiere</v>
      </c>
      <c r="AD13" s="121" t="str">
        <f>'Mapa de Riesgos'!Y13</f>
        <v>ASUMIR, REDUCIR EL RIESGO</v>
      </c>
      <c r="AE13" s="122"/>
      <c r="AF13" s="127" t="s">
        <v>172</v>
      </c>
      <c r="AG13" s="97" t="str">
        <f>'Mapa de Riesgos'!AA13</f>
        <v>A 31 de diciembre de 2020</v>
      </c>
      <c r="AH13" s="116" t="str">
        <f>'Mapa de Riesgos'!AC13</f>
        <v>Numero de auditorias y seguimientos realizados / Numero de seguimientos y auditorias programadas en el PAA</v>
      </c>
      <c r="AI13" s="116" t="str">
        <f>'Mapa de Riesgos'!AB13</f>
        <v>Jefe Oficina de Control Interno</v>
      </c>
    </row>
    <row r="14" spans="1:35" ht="60.75" customHeight="1" x14ac:dyDescent="0.25">
      <c r="A14" s="140"/>
      <c r="B14" s="116"/>
      <c r="C14" s="116"/>
      <c r="D14" s="116"/>
      <c r="E14" s="116"/>
      <c r="F14" s="98"/>
      <c r="G14" s="135"/>
      <c r="H14" s="135"/>
      <c r="I14" s="135"/>
      <c r="J14" s="82"/>
      <c r="K14" s="128"/>
      <c r="L14" s="82"/>
      <c r="M14" s="128"/>
      <c r="N14" s="82"/>
      <c r="O14" s="128"/>
      <c r="P14" s="82"/>
      <c r="Q14" s="128"/>
      <c r="R14" s="82"/>
      <c r="S14" s="135"/>
      <c r="T14" s="82"/>
      <c r="U14" s="128"/>
      <c r="V14" s="24">
        <f t="shared" ref="V14:V19" si="0">+IF(U14="Completa",10,IF(U14="Incompleta",5,0))</f>
        <v>0</v>
      </c>
      <c r="W14" s="24">
        <f t="shared" ref="W14:W19" si="1">J14+L14+N14+P14+R14+T14+V14</f>
        <v>0</v>
      </c>
      <c r="X14" s="132"/>
      <c r="Y14" s="111"/>
      <c r="Z14" s="130"/>
      <c r="AA14" s="130"/>
      <c r="AB14" s="130"/>
      <c r="AC14" s="116"/>
      <c r="AD14" s="123"/>
      <c r="AE14" s="124"/>
      <c r="AF14" s="128"/>
      <c r="AG14" s="98"/>
      <c r="AH14" s="116"/>
      <c r="AI14" s="116"/>
    </row>
    <row r="15" spans="1:35" ht="65.25" customHeight="1" x14ac:dyDescent="0.25">
      <c r="A15" s="140"/>
      <c r="B15" s="116"/>
      <c r="C15" s="116"/>
      <c r="D15" s="116"/>
      <c r="E15" s="116"/>
      <c r="F15" s="99"/>
      <c r="G15" s="136"/>
      <c r="H15" s="136"/>
      <c r="I15" s="136"/>
      <c r="J15" s="83"/>
      <c r="K15" s="129"/>
      <c r="L15" s="83"/>
      <c r="M15" s="129"/>
      <c r="N15" s="83"/>
      <c r="O15" s="129"/>
      <c r="P15" s="83"/>
      <c r="Q15" s="129"/>
      <c r="R15" s="83"/>
      <c r="S15" s="136"/>
      <c r="T15" s="83"/>
      <c r="U15" s="129"/>
      <c r="V15" s="24">
        <f t="shared" si="0"/>
        <v>0</v>
      </c>
      <c r="W15" s="24">
        <f t="shared" si="1"/>
        <v>0</v>
      </c>
      <c r="X15" s="133"/>
      <c r="Y15" s="111"/>
      <c r="Z15" s="130"/>
      <c r="AA15" s="130"/>
      <c r="AB15" s="130"/>
      <c r="AC15" s="116"/>
      <c r="AD15" s="125"/>
      <c r="AE15" s="126"/>
      <c r="AF15" s="129"/>
      <c r="AG15" s="99"/>
      <c r="AH15" s="116"/>
      <c r="AI15" s="116"/>
    </row>
    <row r="16" spans="1:35" ht="57" customHeight="1" x14ac:dyDescent="0.25">
      <c r="A16" s="140">
        <f>'Mapa de Riesgos'!A16</f>
        <v>2</v>
      </c>
      <c r="B16" s="116" t="str">
        <f>'Mapa de Riesgos'!H16</f>
        <v>Cumplimiento</v>
      </c>
      <c r="C16" s="116" t="str">
        <f>'Mapa de Riesgos'!I16</f>
        <v>Suministro inoportuno de la información de los requerimientos - Debilidad en el sistema de comunicación y control de la calidad de la información recibida</v>
      </c>
      <c r="D16" s="116" t="str">
        <f>'Mapa de Riesgos'!J16</f>
        <v>Incumplimiento en los términos de respuesta a los requerimientos de los entes de control</v>
      </c>
      <c r="E16" s="116" t="str">
        <f>'Mapa de Riesgos'!K16</f>
        <v>*Sanciones por los entes de Control.</v>
      </c>
      <c r="F16" s="25" t="str">
        <f>'Mapa de Riesgos'!S16</f>
        <v xml:space="preserve">* Requerimiento oportuno a los generadores de la información. </v>
      </c>
      <c r="G16" s="16" t="s">
        <v>182</v>
      </c>
      <c r="H16" s="17" t="s">
        <v>73</v>
      </c>
      <c r="I16" s="17" t="s">
        <v>74</v>
      </c>
      <c r="J16" s="24">
        <f t="shared" ref="J16:J19" si="2">IF(I16="Asignado ",15,0)</f>
        <v>15</v>
      </c>
      <c r="K16" s="18" t="s">
        <v>75</v>
      </c>
      <c r="L16" s="24">
        <f t="shared" ref="L16:L19" si="3">IF(K16="Adecuado",15,0)</f>
        <v>15</v>
      </c>
      <c r="M16" s="18" t="s">
        <v>76</v>
      </c>
      <c r="N16" s="24">
        <f t="shared" ref="N16:N19" si="4">IF(M16="Oportuna",15,0)</f>
        <v>15</v>
      </c>
      <c r="O16" s="18" t="s">
        <v>77</v>
      </c>
      <c r="P16" s="24">
        <f t="shared" ref="P16:P19" si="5">+IF(O16="Prevenir",15,IF(O16="Detectar",10,0))</f>
        <v>15</v>
      </c>
      <c r="Q16" s="18" t="s">
        <v>78</v>
      </c>
      <c r="R16" s="24">
        <f t="shared" ref="R16:R19" si="6">IF(Q16="Confiable",15,0)</f>
        <v>15</v>
      </c>
      <c r="S16" s="18" t="s">
        <v>79</v>
      </c>
      <c r="T16" s="24">
        <f t="shared" ref="T16:T19" si="7">IF(S16="Se investigan y resuelven oportunamente",15,0)</f>
        <v>15</v>
      </c>
      <c r="U16" s="18" t="s">
        <v>80</v>
      </c>
      <c r="V16" s="24">
        <f t="shared" si="0"/>
        <v>10</v>
      </c>
      <c r="W16" s="24">
        <f t="shared" si="1"/>
        <v>100</v>
      </c>
      <c r="X16" s="131">
        <f>SUM(W16:W18)/2</f>
        <v>97.5</v>
      </c>
      <c r="Y16" s="111">
        <v>0</v>
      </c>
      <c r="Z16" s="130">
        <f>IF(X16&lt;=50,'Mapa de Riesgos'!M16:M18,IF(X16&lt;=75,'Mapa de Riesgos'!M16:M18-1,IF(X16&lt;=100,'Mapa de Riesgos'!M16:M18-2,'Mapa de Riesgos'!M16:M18)))</f>
        <v>1</v>
      </c>
      <c r="AA16" s="130">
        <f>IF(Y16&lt;=50,'Mapa de Riesgos'!O16:O18,IF(Y16&lt;=75,'Mapa de Riesgos'!O16:O18-1,IF(Y16&lt;=100,'Mapa de Riesgos'!O16:O18-2,'Mapa de Riesgos'!O16:O18)))</f>
        <v>4</v>
      </c>
      <c r="AB16" s="130" t="str">
        <f>'Mapa de Riesgos'!X16</f>
        <v>ALTA</v>
      </c>
      <c r="AC16" s="116" t="str">
        <f t="shared" ref="AC16" si="8">IF(AB16="BAJA","No requiere",IF(AB16="MODERADA","Si el proceso lo requiere",IF(AB16="ALTA","Debe formularse",IF(AB16="EXTREMA","Debe formularse",""))))</f>
        <v>Debe formularse</v>
      </c>
      <c r="AD16" s="121" t="str">
        <f>'Mapa de Riesgos'!Y16</f>
        <v>REDUCIR, EVITAR, COMPARTIR O TRANSFERIR EL RIESGO</v>
      </c>
      <c r="AE16" s="122"/>
      <c r="AF16" s="18" t="s">
        <v>172</v>
      </c>
      <c r="AG16" s="25" t="str">
        <f>'Mapa de Riesgos'!AA16</f>
        <v>A 31 de diciembre de 2020</v>
      </c>
      <c r="AH16" s="116" t="str">
        <f>'Mapa de Riesgos'!AC16</f>
        <v>Numero de informes de CI reportados oportunamente / Numero de informes de CI que debe reportar la OCI a los entes de control o por ley</v>
      </c>
      <c r="AI16" s="116" t="str">
        <f>'Mapa de Riesgos'!AB16</f>
        <v>Jefe Oficina de Control Interno</v>
      </c>
    </row>
    <row r="17" spans="1:35" ht="64.5" customHeight="1" x14ac:dyDescent="0.25">
      <c r="A17" s="140"/>
      <c r="B17" s="116"/>
      <c r="C17" s="116"/>
      <c r="D17" s="116"/>
      <c r="E17" s="116"/>
      <c r="F17" s="97" t="str">
        <f>'Mapa de Riesgos'!S17</f>
        <v>* Revisión de Informes correspondientes a la oficina de Control Interno antes de su presentación por parte del jefe de la Oficina de CI.</v>
      </c>
      <c r="G17" s="134" t="s">
        <v>174</v>
      </c>
      <c r="H17" s="134" t="s">
        <v>73</v>
      </c>
      <c r="I17" s="134" t="s">
        <v>74</v>
      </c>
      <c r="J17" s="81">
        <f t="shared" si="2"/>
        <v>15</v>
      </c>
      <c r="K17" s="127" t="s">
        <v>75</v>
      </c>
      <c r="L17" s="81">
        <f t="shared" si="3"/>
        <v>15</v>
      </c>
      <c r="M17" s="127" t="s">
        <v>76</v>
      </c>
      <c r="N17" s="81">
        <f t="shared" si="4"/>
        <v>15</v>
      </c>
      <c r="O17" s="127" t="s">
        <v>115</v>
      </c>
      <c r="P17" s="81">
        <f t="shared" si="5"/>
        <v>10</v>
      </c>
      <c r="Q17" s="127" t="s">
        <v>78</v>
      </c>
      <c r="R17" s="81">
        <f t="shared" si="6"/>
        <v>15</v>
      </c>
      <c r="S17" s="134" t="s">
        <v>79</v>
      </c>
      <c r="T17" s="81">
        <f t="shared" si="7"/>
        <v>15</v>
      </c>
      <c r="U17" s="127" t="s">
        <v>80</v>
      </c>
      <c r="V17" s="81">
        <f t="shared" si="0"/>
        <v>10</v>
      </c>
      <c r="W17" s="81">
        <f t="shared" si="1"/>
        <v>95</v>
      </c>
      <c r="X17" s="132"/>
      <c r="Y17" s="111"/>
      <c r="Z17" s="130"/>
      <c r="AA17" s="130"/>
      <c r="AB17" s="130"/>
      <c r="AC17" s="116"/>
      <c r="AD17" s="123"/>
      <c r="AE17" s="124"/>
      <c r="AF17" s="127" t="s">
        <v>172</v>
      </c>
      <c r="AG17" s="97" t="str">
        <f>'Mapa de Riesgos'!AA17</f>
        <v>A 31 de diciembre de 2020</v>
      </c>
      <c r="AH17" s="116"/>
      <c r="AI17" s="116"/>
    </row>
    <row r="18" spans="1:35" ht="82.5" customHeight="1" x14ac:dyDescent="0.25">
      <c r="A18" s="140"/>
      <c r="B18" s="116"/>
      <c r="C18" s="116"/>
      <c r="D18" s="116"/>
      <c r="E18" s="116"/>
      <c r="F18" s="99"/>
      <c r="G18" s="136"/>
      <c r="H18" s="136"/>
      <c r="I18" s="136"/>
      <c r="J18" s="83"/>
      <c r="K18" s="129"/>
      <c r="L18" s="83"/>
      <c r="M18" s="129"/>
      <c r="N18" s="83"/>
      <c r="O18" s="129"/>
      <c r="P18" s="83"/>
      <c r="Q18" s="129"/>
      <c r="R18" s="83"/>
      <c r="S18" s="136"/>
      <c r="T18" s="83"/>
      <c r="U18" s="129"/>
      <c r="V18" s="83"/>
      <c r="W18" s="83"/>
      <c r="X18" s="133"/>
      <c r="Y18" s="111"/>
      <c r="Z18" s="130"/>
      <c r="AA18" s="130"/>
      <c r="AB18" s="130"/>
      <c r="AC18" s="116"/>
      <c r="AD18" s="125"/>
      <c r="AE18" s="126"/>
      <c r="AF18" s="129"/>
      <c r="AG18" s="99"/>
      <c r="AH18" s="116"/>
      <c r="AI18" s="116"/>
    </row>
    <row r="19" spans="1:35" ht="48.75" customHeight="1" x14ac:dyDescent="0.25">
      <c r="A19" s="140">
        <f>'Mapa de Riesgos'!A19</f>
        <v>3</v>
      </c>
      <c r="B19" s="116" t="str">
        <f>'Mapa de Riesgos'!H19</f>
        <v>Cumplimiento</v>
      </c>
      <c r="C19" s="116" t="str">
        <f>'Mapa de Riesgos'!I19</f>
        <v xml:space="preserve">Falta de controles en el uso de contraseñas y acceso a los sistemas de información de la ESE. </v>
      </c>
      <c r="D19" s="116" t="str">
        <f>'Mapa de Riesgos'!J19</f>
        <v>Perdida o falta de debida custodia de la información generada o a la que tiene acceso la OCI archivada en el Sistema de Información.</v>
      </c>
      <c r="E19" s="116" t="str">
        <f>'Mapa de Riesgos'!K19</f>
        <v>Sanciones para el representante legal de la entidad - Afectación de la imagen de la OCI y la entidad</v>
      </c>
      <c r="F19" s="97" t="str">
        <f>'Mapa de Riesgos'!S19</f>
        <v>Definición de perfiles para ingresos a los equipos (rol de administrador y rol de usuario), uso de contraseñas</v>
      </c>
      <c r="G19" s="137" t="s">
        <v>169</v>
      </c>
      <c r="H19" s="134" t="s">
        <v>73</v>
      </c>
      <c r="I19" s="134" t="s">
        <v>74</v>
      </c>
      <c r="J19" s="81">
        <f t="shared" si="2"/>
        <v>15</v>
      </c>
      <c r="K19" s="127" t="s">
        <v>75</v>
      </c>
      <c r="L19" s="81">
        <f t="shared" si="3"/>
        <v>15</v>
      </c>
      <c r="M19" s="127" t="s">
        <v>76</v>
      </c>
      <c r="N19" s="81">
        <f t="shared" si="4"/>
        <v>15</v>
      </c>
      <c r="O19" s="127" t="s">
        <v>115</v>
      </c>
      <c r="P19" s="81">
        <f t="shared" si="5"/>
        <v>10</v>
      </c>
      <c r="Q19" s="127" t="s">
        <v>78</v>
      </c>
      <c r="R19" s="81">
        <f t="shared" si="6"/>
        <v>15</v>
      </c>
      <c r="S19" s="134" t="s">
        <v>128</v>
      </c>
      <c r="T19" s="81">
        <f t="shared" si="7"/>
        <v>0</v>
      </c>
      <c r="U19" s="127" t="s">
        <v>130</v>
      </c>
      <c r="V19" s="81">
        <f t="shared" si="0"/>
        <v>5</v>
      </c>
      <c r="W19" s="81">
        <f t="shared" si="1"/>
        <v>75</v>
      </c>
      <c r="X19" s="131">
        <f>SUM(W19:W21)/1</f>
        <v>75</v>
      </c>
      <c r="Y19" s="127">
        <v>0</v>
      </c>
      <c r="Z19" s="130">
        <f>IF(X19&lt;=50,'Mapa de Riesgos'!M19:M21,IF(X19&lt;=75,'Mapa de Riesgos'!M19:M21-1,IF(X19&lt;=100,'Mapa de Riesgos'!M19:M21-2,'Mapa de Riesgos'!M19:M21)))</f>
        <v>2</v>
      </c>
      <c r="AA19" s="130">
        <f>IF(Y19&lt;=50,'Mapa de Riesgos'!O19:O21,IF(Y19&lt;=75,'Mapa de Riesgos'!O19:O21-1,IF(Y19&lt;=100,'Mapa de Riesgos'!O19:O21-2,'Mapa de Riesgos'!O19:O21)))</f>
        <v>3</v>
      </c>
      <c r="AB19" s="130" t="str">
        <f>'Mapa de Riesgos'!X19</f>
        <v>MODERADA</v>
      </c>
      <c r="AC19" s="116" t="str">
        <f t="shared" ref="AC19" si="9">IF(AB19="BAJA","No requiere",IF(AB19="MODERADA","Si el proceso lo requiere",IF(AB19="ALTA","Debe formularse",IF(AB19="EXTREMA","Debe formularse",""))))</f>
        <v>Si el proceso lo requiere</v>
      </c>
      <c r="AD19" s="121" t="str">
        <f>'Mapa de Riesgos'!Y19</f>
        <v>ASUMIR, REDUCIR EL RIESGO</v>
      </c>
      <c r="AE19" s="122"/>
      <c r="AF19" s="134" t="s">
        <v>172</v>
      </c>
      <c r="AG19" s="97" t="s">
        <v>138</v>
      </c>
      <c r="AH19" s="116" t="str">
        <f>'Mapa de Riesgos'!AC19</f>
        <v>Actualizaciòn de contraseñas por parte del usuario del equipo</v>
      </c>
      <c r="AI19" s="116" t="str">
        <f>'Mapa de Riesgos'!AB19</f>
        <v>Jefe Oficina de Control Interno</v>
      </c>
    </row>
    <row r="20" spans="1:35" ht="51.75" customHeight="1" x14ac:dyDescent="0.25">
      <c r="A20" s="140"/>
      <c r="B20" s="116"/>
      <c r="C20" s="116"/>
      <c r="D20" s="116"/>
      <c r="E20" s="116"/>
      <c r="F20" s="98"/>
      <c r="G20" s="138"/>
      <c r="H20" s="135"/>
      <c r="I20" s="135"/>
      <c r="J20" s="82"/>
      <c r="K20" s="128"/>
      <c r="L20" s="82"/>
      <c r="M20" s="128"/>
      <c r="N20" s="82"/>
      <c r="O20" s="128"/>
      <c r="P20" s="82"/>
      <c r="Q20" s="128"/>
      <c r="R20" s="82"/>
      <c r="S20" s="135"/>
      <c r="T20" s="82"/>
      <c r="U20" s="128"/>
      <c r="V20" s="82"/>
      <c r="W20" s="82"/>
      <c r="X20" s="132"/>
      <c r="Y20" s="128"/>
      <c r="Z20" s="130"/>
      <c r="AA20" s="130"/>
      <c r="AB20" s="130"/>
      <c r="AC20" s="116"/>
      <c r="AD20" s="123"/>
      <c r="AE20" s="124"/>
      <c r="AF20" s="135"/>
      <c r="AG20" s="98"/>
      <c r="AH20" s="116"/>
      <c r="AI20" s="116"/>
    </row>
    <row r="21" spans="1:35" ht="86.25" customHeight="1" x14ac:dyDescent="0.25">
      <c r="A21" s="140"/>
      <c r="B21" s="116"/>
      <c r="C21" s="116"/>
      <c r="D21" s="116"/>
      <c r="E21" s="116"/>
      <c r="F21" s="99"/>
      <c r="G21" s="139"/>
      <c r="H21" s="136"/>
      <c r="I21" s="136"/>
      <c r="J21" s="83"/>
      <c r="K21" s="129"/>
      <c r="L21" s="83"/>
      <c r="M21" s="129"/>
      <c r="N21" s="83"/>
      <c r="O21" s="129"/>
      <c r="P21" s="83"/>
      <c r="Q21" s="129"/>
      <c r="R21" s="83"/>
      <c r="S21" s="136"/>
      <c r="T21" s="83"/>
      <c r="U21" s="129"/>
      <c r="V21" s="83"/>
      <c r="W21" s="83"/>
      <c r="X21" s="133"/>
      <c r="Y21" s="129"/>
      <c r="Z21" s="130"/>
      <c r="AA21" s="130"/>
      <c r="AB21" s="130"/>
      <c r="AC21" s="116"/>
      <c r="AD21" s="125"/>
      <c r="AE21" s="126"/>
      <c r="AF21" s="136"/>
      <c r="AG21" s="99"/>
      <c r="AH21" s="116"/>
      <c r="AI21" s="116"/>
    </row>
  </sheetData>
  <mergeCells count="142">
    <mergeCell ref="AG17:AG18"/>
    <mergeCell ref="AF17:AF18"/>
    <mergeCell ref="AF13:AF15"/>
    <mergeCell ref="H13:H15"/>
    <mergeCell ref="H17:H18"/>
    <mergeCell ref="I13:I15"/>
    <mergeCell ref="I17:I18"/>
    <mergeCell ref="J17:J18"/>
    <mergeCell ref="J13:J15"/>
    <mergeCell ref="K13:K15"/>
    <mergeCell ref="L13:L15"/>
    <mergeCell ref="K17:K18"/>
    <mergeCell ref="L17:L18"/>
    <mergeCell ref="M13:M15"/>
    <mergeCell ref="N13:N15"/>
    <mergeCell ref="M17:M18"/>
    <mergeCell ref="N17:N18"/>
    <mergeCell ref="O13:O15"/>
    <mergeCell ref="P13:P15"/>
    <mergeCell ref="O17:O18"/>
    <mergeCell ref="P17:P18"/>
    <mergeCell ref="Q17:Q18"/>
    <mergeCell ref="R17:R18"/>
    <mergeCell ref="S17:S18"/>
    <mergeCell ref="AF10:AF12"/>
    <mergeCell ref="AG10:AG12"/>
    <mergeCell ref="AH10:AH12"/>
    <mergeCell ref="Z10:Z12"/>
    <mergeCell ref="N19:N21"/>
    <mergeCell ref="O19:O21"/>
    <mergeCell ref="P19:P21"/>
    <mergeCell ref="Q19:Q21"/>
    <mergeCell ref="R19:R21"/>
    <mergeCell ref="S19:S21"/>
    <mergeCell ref="T19:T21"/>
    <mergeCell ref="U19:U21"/>
    <mergeCell ref="V19:V21"/>
    <mergeCell ref="W19:W21"/>
    <mergeCell ref="AF19:AF21"/>
    <mergeCell ref="AG19:AG21"/>
    <mergeCell ref="Q13:Q15"/>
    <mergeCell ref="R13:R15"/>
    <mergeCell ref="S13:S15"/>
    <mergeCell ref="T13:T15"/>
    <mergeCell ref="U13:U15"/>
    <mergeCell ref="X13:X15"/>
    <mergeCell ref="X16:X18"/>
    <mergeCell ref="AG13:AG15"/>
    <mergeCell ref="A10:A12"/>
    <mergeCell ref="B10:E11"/>
    <mergeCell ref="F11:F12"/>
    <mergeCell ref="G11:G12"/>
    <mergeCell ref="H11:H12"/>
    <mergeCell ref="I11:V11"/>
    <mergeCell ref="W10:W12"/>
    <mergeCell ref="F10:V10"/>
    <mergeCell ref="A1:C4"/>
    <mergeCell ref="D3:AG4"/>
    <mergeCell ref="H8:AI8"/>
    <mergeCell ref="S12:T12"/>
    <mergeCell ref="U12:V12"/>
    <mergeCell ref="M12:N12"/>
    <mergeCell ref="O12:P12"/>
    <mergeCell ref="Q12:R12"/>
    <mergeCell ref="I12:J12"/>
    <mergeCell ref="AI10:AI12"/>
    <mergeCell ref="X10:X12"/>
    <mergeCell ref="Y10:Y12"/>
    <mergeCell ref="AA10:AA12"/>
    <mergeCell ref="AB10:AB12"/>
    <mergeCell ref="AC10:AC12"/>
    <mergeCell ref="AD10:AE12"/>
    <mergeCell ref="B13:B15"/>
    <mergeCell ref="B16:B18"/>
    <mergeCell ref="B19:B21"/>
    <mergeCell ref="A13:A15"/>
    <mergeCell ref="A16:A18"/>
    <mergeCell ref="A19:A21"/>
    <mergeCell ref="D13:D15"/>
    <mergeCell ref="D16:D18"/>
    <mergeCell ref="D19:D21"/>
    <mergeCell ref="C13:C15"/>
    <mergeCell ref="C16:C18"/>
    <mergeCell ref="C19:C21"/>
    <mergeCell ref="AA13:AA15"/>
    <mergeCell ref="AB13:AB15"/>
    <mergeCell ref="AC13:AC15"/>
    <mergeCell ref="X19:X21"/>
    <mergeCell ref="E13:E15"/>
    <mergeCell ref="E16:E18"/>
    <mergeCell ref="E19:E21"/>
    <mergeCell ref="F19:F21"/>
    <mergeCell ref="H19:H21"/>
    <mergeCell ref="I19:I21"/>
    <mergeCell ref="J19:J21"/>
    <mergeCell ref="K19:K21"/>
    <mergeCell ref="L19:L21"/>
    <mergeCell ref="M19:M21"/>
    <mergeCell ref="G19:G21"/>
    <mergeCell ref="F13:F15"/>
    <mergeCell ref="F17:F18"/>
    <mergeCell ref="G17:G18"/>
    <mergeCell ref="G13:G15"/>
    <mergeCell ref="T17:T18"/>
    <mergeCell ref="U17:U18"/>
    <mergeCell ref="V17:V18"/>
    <mergeCell ref="W17:W18"/>
    <mergeCell ref="K12:L12"/>
    <mergeCell ref="AH13:AH15"/>
    <mergeCell ref="AI13:AI15"/>
    <mergeCell ref="AH16:AH18"/>
    <mergeCell ref="AI16:AI18"/>
    <mergeCell ref="AH19:AH21"/>
    <mergeCell ref="AI19:AI21"/>
    <mergeCell ref="A8:B8"/>
    <mergeCell ref="E8:F8"/>
    <mergeCell ref="AD13:AE15"/>
    <mergeCell ref="AD16:AE18"/>
    <mergeCell ref="Y19:Y21"/>
    <mergeCell ref="Z19:Z21"/>
    <mergeCell ref="AA19:AA21"/>
    <mergeCell ref="AB19:AB21"/>
    <mergeCell ref="AC19:AC21"/>
    <mergeCell ref="AD19:AE21"/>
    <mergeCell ref="Y16:Y18"/>
    <mergeCell ref="Z16:Z18"/>
    <mergeCell ref="AA16:AA18"/>
    <mergeCell ref="AB16:AB18"/>
    <mergeCell ref="AC16:AC18"/>
    <mergeCell ref="Y13:Y15"/>
    <mergeCell ref="Z13:Z15"/>
    <mergeCell ref="D1:AG2"/>
    <mergeCell ref="L5:V5"/>
    <mergeCell ref="A5:K5"/>
    <mergeCell ref="W5:AI5"/>
    <mergeCell ref="A6:K6"/>
    <mergeCell ref="L6:V6"/>
    <mergeCell ref="W6:AI6"/>
    <mergeCell ref="AH1:AI1"/>
    <mergeCell ref="AH2:AI2"/>
    <mergeCell ref="AH3:AI3"/>
    <mergeCell ref="AH4:AI4"/>
  </mergeCells>
  <pageMargins left="0.7" right="0.7" top="0.75" bottom="0.75" header="0.3" footer="0.3"/>
  <pageSetup scale="12"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Metodologia!$E$4:$E$5</xm:f>
          </x14:formula1>
          <xm:sqref>H13 H16:H17 H19</xm:sqref>
        </x14:dataValidation>
        <x14:dataValidation type="list" allowBlank="1" showInputMessage="1" showErrorMessage="1" xr:uid="{00000000-0002-0000-0100-000001000000}">
          <x14:formula1>
            <xm:f>Metodologia!$E$9:$E$10</xm:f>
          </x14:formula1>
          <xm:sqref>I13 I16:I17 I19</xm:sqref>
        </x14:dataValidation>
        <x14:dataValidation type="list" allowBlank="1" showInputMessage="1" showErrorMessage="1" xr:uid="{00000000-0002-0000-0100-000002000000}">
          <x14:formula1>
            <xm:f>Metodologia!$E$12:$E$13</xm:f>
          </x14:formula1>
          <xm:sqref>K13 K16:K17 K19</xm:sqref>
        </x14:dataValidation>
        <x14:dataValidation type="list" allowBlank="1" showInputMessage="1" showErrorMessage="1" xr:uid="{00000000-0002-0000-0100-000003000000}">
          <x14:formula1>
            <xm:f>Metodologia!$E$15:$E$16</xm:f>
          </x14:formula1>
          <xm:sqref>M13 M16:M17 M19</xm:sqref>
        </x14:dataValidation>
        <x14:dataValidation type="list" allowBlank="1" showInputMessage="1" showErrorMessage="1" xr:uid="{00000000-0002-0000-0100-000004000000}">
          <x14:formula1>
            <xm:f>Metodologia!$E$18:$E$20</xm:f>
          </x14:formula1>
          <xm:sqref>O13 O16:O17 O19</xm:sqref>
        </x14:dataValidation>
        <x14:dataValidation type="list" allowBlank="1" showInputMessage="1" showErrorMessage="1" xr:uid="{00000000-0002-0000-0100-000005000000}">
          <x14:formula1>
            <xm:f>Metodologia!$E$22:$E$23</xm:f>
          </x14:formula1>
          <xm:sqref>Q13 Q16:Q17 Q19</xm:sqref>
        </x14:dataValidation>
        <x14:dataValidation type="list" allowBlank="1" showInputMessage="1" showErrorMessage="1" xr:uid="{00000000-0002-0000-0100-000006000000}">
          <x14:formula1>
            <xm:f>Metodologia!$E$25:$E$26</xm:f>
          </x14:formula1>
          <xm:sqref>S13 S16:S17 S19</xm:sqref>
        </x14:dataValidation>
        <x14:dataValidation type="list" allowBlank="1" showInputMessage="1" showErrorMessage="1" xr:uid="{00000000-0002-0000-0100-000007000000}">
          <x14:formula1>
            <xm:f>Metodologia!$E$28:$E$30</xm:f>
          </x14:formula1>
          <xm:sqref>U13 U16:U17 U19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0"/>
  <sheetViews>
    <sheetView tabSelected="1" topLeftCell="F9" zoomScaleNormal="100" workbookViewId="0">
      <selection activeCell="G21" sqref="G21"/>
    </sheetView>
  </sheetViews>
  <sheetFormatPr baseColWidth="10" defaultColWidth="11.42578125" defaultRowHeight="15" x14ac:dyDescent="0.25"/>
  <cols>
    <col min="1" max="1" width="5.7109375" style="11" customWidth="1"/>
    <col min="2" max="2" width="18.140625" style="11" customWidth="1"/>
    <col min="3" max="3" width="41.42578125" style="11" customWidth="1"/>
    <col min="4" max="4" width="28.7109375" style="11" customWidth="1"/>
    <col min="5" max="5" width="51.5703125" style="11" customWidth="1"/>
    <col min="6" max="6" width="16.5703125" style="11" customWidth="1"/>
    <col min="7" max="7" width="17" style="11" customWidth="1"/>
    <col min="8" max="8" width="18.7109375" style="11" customWidth="1"/>
    <col min="9" max="9" width="26.42578125" style="11" customWidth="1"/>
    <col min="10" max="10" width="32.42578125" style="11" customWidth="1"/>
    <col min="11" max="11" width="19.5703125" style="11" customWidth="1"/>
    <col min="12" max="12" width="42.7109375" style="11" customWidth="1"/>
    <col min="13" max="13" width="34.85546875" style="11" customWidth="1"/>
    <col min="14" max="16384" width="11.42578125" style="11"/>
  </cols>
  <sheetData>
    <row r="1" spans="1:13" x14ac:dyDescent="0.25">
      <c r="A1" s="170"/>
      <c r="B1" s="170"/>
      <c r="C1" s="170"/>
      <c r="D1" s="168" t="s">
        <v>143</v>
      </c>
      <c r="E1" s="168"/>
      <c r="F1" s="168"/>
      <c r="G1" s="168"/>
      <c r="H1" s="168"/>
      <c r="I1" s="168"/>
      <c r="J1" s="168"/>
      <c r="K1" s="168"/>
      <c r="L1" s="168"/>
      <c r="M1" s="15" t="s">
        <v>140</v>
      </c>
    </row>
    <row r="2" spans="1:13" x14ac:dyDescent="0.25">
      <c r="A2" s="170"/>
      <c r="B2" s="170"/>
      <c r="C2" s="170"/>
      <c r="D2" s="168"/>
      <c r="E2" s="168"/>
      <c r="F2" s="168"/>
      <c r="G2" s="168"/>
      <c r="H2" s="168"/>
      <c r="I2" s="168"/>
      <c r="J2" s="168"/>
      <c r="K2" s="168"/>
      <c r="L2" s="168"/>
      <c r="M2" s="15" t="s">
        <v>141</v>
      </c>
    </row>
    <row r="3" spans="1:13" x14ac:dyDescent="0.25">
      <c r="A3" s="170"/>
      <c r="B3" s="170"/>
      <c r="C3" s="170"/>
      <c r="D3" s="168" t="s">
        <v>144</v>
      </c>
      <c r="E3" s="168"/>
      <c r="F3" s="168"/>
      <c r="G3" s="168"/>
      <c r="H3" s="168"/>
      <c r="I3" s="168"/>
      <c r="J3" s="168"/>
      <c r="K3" s="168"/>
      <c r="L3" s="168"/>
      <c r="M3" s="15" t="s">
        <v>142</v>
      </c>
    </row>
    <row r="4" spans="1:13" x14ac:dyDescent="0.25">
      <c r="A4" s="170"/>
      <c r="B4" s="170"/>
      <c r="C4" s="170"/>
      <c r="D4" s="168"/>
      <c r="E4" s="168"/>
      <c r="F4" s="168"/>
      <c r="G4" s="168"/>
      <c r="H4" s="168"/>
      <c r="I4" s="168"/>
      <c r="J4" s="168"/>
      <c r="K4" s="168"/>
      <c r="L4" s="168"/>
      <c r="M4" s="15" t="s">
        <v>139</v>
      </c>
    </row>
    <row r="5" spans="1:13" x14ac:dyDescent="0.25">
      <c r="A5" s="169" t="s">
        <v>145</v>
      </c>
      <c r="B5" s="169"/>
      <c r="C5" s="169"/>
      <c r="D5" s="169"/>
      <c r="E5" s="169"/>
      <c r="F5" s="169" t="s">
        <v>146</v>
      </c>
      <c r="G5" s="169"/>
      <c r="H5" s="169"/>
      <c r="I5" s="169"/>
      <c r="J5" s="169"/>
      <c r="K5" s="169" t="s">
        <v>147</v>
      </c>
      <c r="L5" s="169"/>
      <c r="M5" s="169"/>
    </row>
    <row r="6" spans="1:13" x14ac:dyDescent="0.25">
      <c r="A6" s="44" t="s">
        <v>148</v>
      </c>
      <c r="B6" s="44"/>
      <c r="C6" s="44"/>
      <c r="D6" s="44"/>
      <c r="E6" s="44"/>
      <c r="F6" s="44" t="s">
        <v>148</v>
      </c>
      <c r="G6" s="44"/>
      <c r="H6" s="44"/>
      <c r="I6" s="44"/>
      <c r="J6" s="44"/>
      <c r="K6" s="44" t="s">
        <v>149</v>
      </c>
      <c r="L6" s="44"/>
      <c r="M6" s="44"/>
    </row>
    <row r="7" spans="1:13" ht="15.75" thickBot="1" x14ac:dyDescent="0.3"/>
    <row r="8" spans="1:13" s="14" customFormat="1" thickBot="1" x14ac:dyDescent="0.3">
      <c r="A8" s="175" t="s">
        <v>0</v>
      </c>
      <c r="B8" s="176"/>
      <c r="C8" s="46"/>
      <c r="D8" s="46"/>
      <c r="E8" s="33" t="s">
        <v>134</v>
      </c>
      <c r="F8" s="174"/>
      <c r="G8" s="174"/>
      <c r="H8" s="171" t="s">
        <v>133</v>
      </c>
      <c r="I8" s="171"/>
      <c r="J8" s="21"/>
      <c r="K8" s="36" t="s">
        <v>1</v>
      </c>
      <c r="L8" s="172"/>
      <c r="M8" s="173"/>
    </row>
    <row r="10" spans="1:13" x14ac:dyDescent="0.25">
      <c r="A10" s="141" t="s">
        <v>135</v>
      </c>
      <c r="B10" s="152" t="s">
        <v>51</v>
      </c>
      <c r="C10" s="153"/>
      <c r="D10" s="153"/>
      <c r="E10" s="154"/>
      <c r="F10" s="177" t="s">
        <v>81</v>
      </c>
      <c r="G10" s="177" t="s">
        <v>82</v>
      </c>
      <c r="H10" s="177" t="s">
        <v>58</v>
      </c>
      <c r="I10" s="152" t="s">
        <v>136</v>
      </c>
      <c r="J10" s="154"/>
    </row>
    <row r="11" spans="1:13" ht="45" customHeight="1" x14ac:dyDescent="0.25">
      <c r="A11" s="143"/>
      <c r="B11" s="3" t="s">
        <v>23</v>
      </c>
      <c r="C11" s="9" t="s">
        <v>24</v>
      </c>
      <c r="D11" s="9" t="s">
        <v>25</v>
      </c>
      <c r="E11" s="9" t="s">
        <v>26</v>
      </c>
      <c r="F11" s="178"/>
      <c r="G11" s="178"/>
      <c r="H11" s="178"/>
      <c r="I11" s="9" t="s">
        <v>18</v>
      </c>
      <c r="J11" s="9" t="s">
        <v>83</v>
      </c>
      <c r="K11" s="9" t="s">
        <v>84</v>
      </c>
      <c r="L11" s="9" t="s">
        <v>85</v>
      </c>
      <c r="M11" s="9" t="s">
        <v>86</v>
      </c>
    </row>
    <row r="12" spans="1:13" ht="40.5" customHeight="1" x14ac:dyDescent="0.25">
      <c r="A12" s="87">
        <v>1</v>
      </c>
      <c r="B12" s="81" t="str">
        <f>'Mapa de Riesgos'!H13</f>
        <v>Cumplimiento</v>
      </c>
      <c r="C12" s="97" t="str">
        <f>'Mapa de Riesgos'!I13</f>
        <v>* Desconocimiento del proceso a auditar. 
*Entrega inoportuna de la información por parte del proceso auditado.
* Inadecuada definición o ejecución de los programas de auditorías</v>
      </c>
      <c r="D12" s="97" t="str">
        <f>'Mapa de Riesgos'!J13</f>
        <v xml:space="preserve">Incumplimiento en la ejecución del PlanAnual de auditorías </v>
      </c>
      <c r="E12" s="179" t="str">
        <f>'Mapa de Riesgos'!K13</f>
        <v>*Perdida de credibilidad en el proceso de Control Interno Institucional.                                                                                                                                                                                                                                                                                 *Evaluaciones cuyo objetivo no sea el que la entidad espera.
*Obtención de información parcial sobre el actuar de la entidad.
*Desatención de procesos críticos o misionales.
*Auditados insatisfechos.
*No es posible detectar desviaciones, establecer tendencias y generar recomendaciones.</v>
      </c>
      <c r="F12" s="97" t="str">
        <f>'Mapa de Riesgos'!X13</f>
        <v>MODERADA</v>
      </c>
      <c r="G12" s="97" t="str">
        <f>'Mapa de Riesgos'!Y13</f>
        <v>ASUMIR, REDUCIR EL RIESGO</v>
      </c>
      <c r="H12" s="97" t="str">
        <f>'Mapa de Controles'!AC13</f>
        <v>Si el proceso lo requiere</v>
      </c>
      <c r="I12" s="97" t="str">
        <f>'Mapa de Riesgos'!AC13</f>
        <v>Numero de auditorias y seguimientos realizados / Numero de seguimientos y auditorias programadas en el PAA</v>
      </c>
      <c r="J12" s="41" t="s">
        <v>176</v>
      </c>
      <c r="K12" s="97" t="str">
        <f>F12</f>
        <v>MODERADA</v>
      </c>
      <c r="L12" s="41" t="s">
        <v>177</v>
      </c>
      <c r="M12" s="41" t="s">
        <v>178</v>
      </c>
    </row>
    <row r="13" spans="1:13" ht="40.5" customHeight="1" x14ac:dyDescent="0.25">
      <c r="A13" s="88"/>
      <c r="B13" s="82"/>
      <c r="C13" s="98"/>
      <c r="D13" s="98"/>
      <c r="E13" s="180"/>
      <c r="F13" s="98"/>
      <c r="G13" s="98"/>
      <c r="H13" s="98"/>
      <c r="I13" s="98"/>
      <c r="J13" s="42"/>
      <c r="K13" s="98"/>
      <c r="L13" s="42"/>
      <c r="M13" s="42"/>
    </row>
    <row r="14" spans="1:13" ht="71.25" customHeight="1" x14ac:dyDescent="0.25">
      <c r="A14" s="89"/>
      <c r="B14" s="83"/>
      <c r="C14" s="99"/>
      <c r="D14" s="99"/>
      <c r="E14" s="181"/>
      <c r="F14" s="99"/>
      <c r="G14" s="99"/>
      <c r="H14" s="99"/>
      <c r="I14" s="99"/>
      <c r="J14" s="43"/>
      <c r="K14" s="99"/>
      <c r="L14" s="43"/>
      <c r="M14" s="43"/>
    </row>
    <row r="15" spans="1:13" ht="155.25" customHeight="1" x14ac:dyDescent="0.25">
      <c r="A15" s="87">
        <v>2</v>
      </c>
      <c r="B15" s="81" t="str">
        <f>'Mapa de Riesgos'!H16</f>
        <v>Cumplimiento</v>
      </c>
      <c r="C15" s="97" t="str">
        <f>'Mapa de Riesgos'!I16</f>
        <v>Suministro inoportuno de la información de los requerimientos - Debilidad en el sistema de comunicación y control de la calidad de la información recibida</v>
      </c>
      <c r="D15" s="97" t="str">
        <f>'Mapa de Riesgos'!J16</f>
        <v>Incumplimiento en los términos de respuesta a los requerimientos de los entes de control</v>
      </c>
      <c r="E15" s="179" t="str">
        <f>'Mapa de Riesgos'!K16</f>
        <v>*Sanciones por los entes de Control.</v>
      </c>
      <c r="F15" s="97" t="str">
        <f>'Mapa de Riesgos'!X16</f>
        <v>ALTA</v>
      </c>
      <c r="G15" s="97" t="str">
        <f>'Mapa de Riesgos'!Y16</f>
        <v>REDUCIR, EVITAR, COMPARTIR O TRANSFERIR EL RIESGO</v>
      </c>
      <c r="H15" s="97" t="str">
        <f>'Mapa de Controles'!AC16</f>
        <v>Debe formularse</v>
      </c>
      <c r="I15" s="97" t="str">
        <f>'Mapa de Riesgos'!AC16</f>
        <v>Numero de informes de CI reportados oportunamente / Numero de informes de CI que debe reportar la OCI a los entes de control o por ley</v>
      </c>
      <c r="J15" s="41" t="s">
        <v>184</v>
      </c>
      <c r="K15" s="25" t="str">
        <f>'Mapa de Riesgos'!S16</f>
        <v xml:space="preserve">* Requerimiento oportuno a los generadores de la información. </v>
      </c>
      <c r="L15" s="37" t="s">
        <v>185</v>
      </c>
      <c r="M15" s="41" t="s">
        <v>187</v>
      </c>
    </row>
    <row r="16" spans="1:13" ht="4.5" hidden="1" customHeight="1" x14ac:dyDescent="0.25">
      <c r="A16" s="88"/>
      <c r="B16" s="82"/>
      <c r="C16" s="98"/>
      <c r="D16" s="98"/>
      <c r="E16" s="180"/>
      <c r="F16" s="98"/>
      <c r="G16" s="98"/>
      <c r="H16" s="98"/>
      <c r="I16" s="98"/>
      <c r="J16" s="42"/>
      <c r="K16" s="97" t="str">
        <f>'Mapa de Riesgos'!S17</f>
        <v>* Revisión de Informes correspondientes a la oficina de Control Interno antes de su presentación por parte del jefe de la Oficina de CI.</v>
      </c>
      <c r="L16" s="42" t="s">
        <v>186</v>
      </c>
      <c r="M16" s="42"/>
    </row>
    <row r="17" spans="1:13" ht="18" hidden="1" customHeight="1" x14ac:dyDescent="0.25">
      <c r="A17" s="89"/>
      <c r="B17" s="83"/>
      <c r="C17" s="99"/>
      <c r="D17" s="99"/>
      <c r="E17" s="181"/>
      <c r="F17" s="99"/>
      <c r="G17" s="99"/>
      <c r="H17" s="99"/>
      <c r="I17" s="99"/>
      <c r="J17" s="43"/>
      <c r="K17" s="99"/>
      <c r="L17" s="43"/>
      <c r="M17" s="43"/>
    </row>
    <row r="18" spans="1:13" ht="39.75" customHeight="1" x14ac:dyDescent="0.25">
      <c r="A18" s="87">
        <v>3</v>
      </c>
      <c r="B18" s="81" t="str">
        <f>'Mapa de Riesgos'!H19</f>
        <v>Cumplimiento</v>
      </c>
      <c r="C18" s="97" t="str">
        <f>'Mapa de Riesgos'!I19</f>
        <v xml:space="preserve">Falta de controles en el uso de contraseñas y acceso a los sistemas de información de la ESE. </v>
      </c>
      <c r="D18" s="97" t="str">
        <f>'Mapa de Riesgos'!J19</f>
        <v>Perdida o falta de debida custodia de la información generada o a la que tiene acceso la OCI archivada en el Sistema de Información.</v>
      </c>
      <c r="E18" s="97" t="str">
        <f>'Mapa de Riesgos'!K19</f>
        <v>Sanciones para el representante legal de la entidad - Afectación de la imagen de la OCI y la entidad</v>
      </c>
      <c r="F18" s="97" t="str">
        <f>'Mapa de Riesgos'!X19</f>
        <v>MODERADA</v>
      </c>
      <c r="G18" s="97" t="str">
        <f>'Mapa de Riesgos'!Y19</f>
        <v>ASUMIR, REDUCIR EL RIESGO</v>
      </c>
      <c r="H18" s="97" t="str">
        <f>'Mapa de Controles'!AC19</f>
        <v>Si el proceso lo requiere</v>
      </c>
      <c r="I18" s="97" t="str">
        <f>'Mapa de Riesgos'!AC19</f>
        <v>Actualizaciòn de contraseñas por parte del usuario del equipo</v>
      </c>
      <c r="J18" s="41" t="s">
        <v>183</v>
      </c>
      <c r="K18" s="97" t="str">
        <f>'Mapa de Riesgos'!S19</f>
        <v>Definición de perfiles para ingresos a los equipos (rol de administrador y rol de usuario), uso de contraseñas</v>
      </c>
      <c r="L18" s="41" t="s">
        <v>188</v>
      </c>
      <c r="M18" s="41" t="s">
        <v>189</v>
      </c>
    </row>
    <row r="19" spans="1:13" ht="25.5" customHeight="1" x14ac:dyDescent="0.25">
      <c r="A19" s="88"/>
      <c r="B19" s="82"/>
      <c r="C19" s="98"/>
      <c r="D19" s="98"/>
      <c r="E19" s="98"/>
      <c r="F19" s="98"/>
      <c r="G19" s="98"/>
      <c r="H19" s="98"/>
      <c r="I19" s="98"/>
      <c r="J19" s="42"/>
      <c r="K19" s="98"/>
      <c r="L19" s="42"/>
      <c r="M19" s="42"/>
    </row>
    <row r="20" spans="1:13" ht="103.5" customHeight="1" x14ac:dyDescent="0.25">
      <c r="A20" s="89"/>
      <c r="B20" s="83"/>
      <c r="C20" s="99"/>
      <c r="D20" s="99"/>
      <c r="E20" s="99"/>
      <c r="F20" s="99"/>
      <c r="G20" s="99"/>
      <c r="H20" s="99"/>
      <c r="I20" s="99"/>
      <c r="J20" s="43"/>
      <c r="K20" s="99"/>
      <c r="L20" s="43"/>
      <c r="M20" s="43"/>
    </row>
  </sheetData>
  <mergeCells count="59">
    <mergeCell ref="D18:D20"/>
    <mergeCell ref="E18:E20"/>
    <mergeCell ref="I15:I17"/>
    <mergeCell ref="H18:H20"/>
    <mergeCell ref="I18:I20"/>
    <mergeCell ref="F15:F17"/>
    <mergeCell ref="G15:G17"/>
    <mergeCell ref="F18:F20"/>
    <mergeCell ref="G18:G20"/>
    <mergeCell ref="H15:H17"/>
    <mergeCell ref="D15:D17"/>
    <mergeCell ref="E15:E17"/>
    <mergeCell ref="A10:A11"/>
    <mergeCell ref="B10:E10"/>
    <mergeCell ref="F10:F11"/>
    <mergeCell ref="B15:B17"/>
    <mergeCell ref="D12:D14"/>
    <mergeCell ref="E12:E14"/>
    <mergeCell ref="F12:F14"/>
    <mergeCell ref="C15:C17"/>
    <mergeCell ref="B18:B20"/>
    <mergeCell ref="A15:A17"/>
    <mergeCell ref="A18:A20"/>
    <mergeCell ref="B12:B14"/>
    <mergeCell ref="C12:C14"/>
    <mergeCell ref="A12:A14"/>
    <mergeCell ref="C18:C20"/>
    <mergeCell ref="H10:H11"/>
    <mergeCell ref="I10:J10"/>
    <mergeCell ref="G10:G11"/>
    <mergeCell ref="M12:M14"/>
    <mergeCell ref="M15:M17"/>
    <mergeCell ref="K16:K17"/>
    <mergeCell ref="K12:K14"/>
    <mergeCell ref="L16:L17"/>
    <mergeCell ref="L12:L14"/>
    <mergeCell ref="G12:G14"/>
    <mergeCell ref="H12:H14"/>
    <mergeCell ref="I12:I14"/>
    <mergeCell ref="M18:M20"/>
    <mergeCell ref="L18:L20"/>
    <mergeCell ref="K18:K20"/>
    <mergeCell ref="J12:J14"/>
    <mergeCell ref="J15:J17"/>
    <mergeCell ref="J18:J20"/>
    <mergeCell ref="A6:E6"/>
    <mergeCell ref="F6:J6"/>
    <mergeCell ref="K6:M6"/>
    <mergeCell ref="C8:D8"/>
    <mergeCell ref="H8:I8"/>
    <mergeCell ref="L8:M8"/>
    <mergeCell ref="F8:G8"/>
    <mergeCell ref="A8:B8"/>
    <mergeCell ref="D1:L2"/>
    <mergeCell ref="D3:L4"/>
    <mergeCell ref="F5:J5"/>
    <mergeCell ref="A5:E5"/>
    <mergeCell ref="K5:M5"/>
    <mergeCell ref="A1:C4"/>
  </mergeCells>
  <pageMargins left="0.70866141732283472" right="0.70866141732283472" top="0.74803149606299213" bottom="0.74803149606299213" header="0.31496062992125984" footer="0.31496062992125984"/>
  <pageSetup paperSize="5"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30"/>
  <sheetViews>
    <sheetView workbookViewId="0">
      <selection activeCell="C13" sqref="C13"/>
    </sheetView>
  </sheetViews>
  <sheetFormatPr baseColWidth="10" defaultColWidth="11.42578125" defaultRowHeight="14.25" x14ac:dyDescent="0.2"/>
  <cols>
    <col min="1" max="1" width="58" style="34" bestFit="1" customWidth="1"/>
    <col min="2" max="2" width="7.28515625" style="34" customWidth="1"/>
    <col min="3" max="3" width="38.5703125" style="34" bestFit="1" customWidth="1"/>
    <col min="4" max="4" width="5.7109375" style="34" customWidth="1"/>
    <col min="5" max="5" width="51.140625" style="34" bestFit="1" customWidth="1"/>
    <col min="6" max="16384" width="11.42578125" style="34"/>
  </cols>
  <sheetData>
    <row r="2" spans="1:5" x14ac:dyDescent="0.2">
      <c r="A2" s="35" t="s">
        <v>3</v>
      </c>
      <c r="C2" s="35" t="s">
        <v>87</v>
      </c>
      <c r="E2" s="35" t="s">
        <v>88</v>
      </c>
    </row>
    <row r="4" spans="1:5" x14ac:dyDescent="0.2">
      <c r="A4" s="35" t="s">
        <v>89</v>
      </c>
      <c r="C4" s="34" t="s">
        <v>90</v>
      </c>
      <c r="E4" s="34" t="s">
        <v>73</v>
      </c>
    </row>
    <row r="5" spans="1:5" x14ac:dyDescent="0.2">
      <c r="A5" s="34" t="s">
        <v>38</v>
      </c>
      <c r="C5" s="34" t="s">
        <v>45</v>
      </c>
      <c r="E5" s="34" t="s">
        <v>91</v>
      </c>
    </row>
    <row r="6" spans="1:5" x14ac:dyDescent="0.2">
      <c r="A6" s="34" t="s">
        <v>44</v>
      </c>
      <c r="C6" s="34" t="s">
        <v>92</v>
      </c>
    </row>
    <row r="7" spans="1:5" x14ac:dyDescent="0.2">
      <c r="A7" s="34" t="s">
        <v>47</v>
      </c>
      <c r="C7" s="34" t="s">
        <v>39</v>
      </c>
      <c r="E7" s="34" t="s">
        <v>93</v>
      </c>
    </row>
    <row r="8" spans="1:5" x14ac:dyDescent="0.2">
      <c r="A8" s="34" t="s">
        <v>41</v>
      </c>
      <c r="C8" s="34" t="s">
        <v>33</v>
      </c>
      <c r="E8" s="34" t="s">
        <v>94</v>
      </c>
    </row>
    <row r="9" spans="1:5" x14ac:dyDescent="0.2">
      <c r="A9" s="34" t="s">
        <v>32</v>
      </c>
      <c r="C9" s="34" t="s">
        <v>50</v>
      </c>
      <c r="E9" s="34" t="s">
        <v>74</v>
      </c>
    </row>
    <row r="10" spans="1:5" x14ac:dyDescent="0.2">
      <c r="A10" s="34" t="s">
        <v>95</v>
      </c>
      <c r="C10" s="34" t="s">
        <v>96</v>
      </c>
      <c r="E10" s="34" t="s">
        <v>97</v>
      </c>
    </row>
    <row r="11" spans="1:5" x14ac:dyDescent="0.2">
      <c r="C11" s="34" t="s">
        <v>98</v>
      </c>
      <c r="E11" s="34" t="s">
        <v>99</v>
      </c>
    </row>
    <row r="12" spans="1:5" x14ac:dyDescent="0.2">
      <c r="A12" s="35" t="s">
        <v>100</v>
      </c>
      <c r="C12" s="34" t="s">
        <v>101</v>
      </c>
      <c r="E12" s="34" t="s">
        <v>75</v>
      </c>
    </row>
    <row r="13" spans="1:5" x14ac:dyDescent="0.2">
      <c r="A13" s="34" t="s">
        <v>102</v>
      </c>
      <c r="E13" s="34" t="s">
        <v>103</v>
      </c>
    </row>
    <row r="14" spans="1:5" x14ac:dyDescent="0.2">
      <c r="A14" s="34" t="s">
        <v>104</v>
      </c>
      <c r="C14" s="35" t="s">
        <v>105</v>
      </c>
      <c r="E14" s="34" t="s">
        <v>106</v>
      </c>
    </row>
    <row r="15" spans="1:5" x14ac:dyDescent="0.2">
      <c r="A15" s="34" t="s">
        <v>107</v>
      </c>
      <c r="C15" s="34" t="s">
        <v>37</v>
      </c>
      <c r="E15" s="34" t="s">
        <v>76</v>
      </c>
    </row>
    <row r="16" spans="1:5" x14ac:dyDescent="0.2">
      <c r="A16" s="34" t="s">
        <v>108</v>
      </c>
      <c r="C16" s="34" t="s">
        <v>36</v>
      </c>
      <c r="E16" s="34" t="s">
        <v>109</v>
      </c>
    </row>
    <row r="17" spans="1:5" x14ac:dyDescent="0.2">
      <c r="A17" s="34" t="s">
        <v>110</v>
      </c>
      <c r="E17" s="34" t="s">
        <v>111</v>
      </c>
    </row>
    <row r="18" spans="1:5" x14ac:dyDescent="0.2">
      <c r="C18" s="35" t="s">
        <v>112</v>
      </c>
      <c r="E18" s="34" t="s">
        <v>77</v>
      </c>
    </row>
    <row r="19" spans="1:5" x14ac:dyDescent="0.2">
      <c r="A19" s="35" t="s">
        <v>113</v>
      </c>
      <c r="C19" s="34" t="s">
        <v>114</v>
      </c>
      <c r="E19" s="34" t="s">
        <v>115</v>
      </c>
    </row>
    <row r="20" spans="1:5" x14ac:dyDescent="0.2">
      <c r="A20" s="34" t="s">
        <v>116</v>
      </c>
      <c r="C20" s="34" t="s">
        <v>43</v>
      </c>
      <c r="E20" s="34" t="s">
        <v>117</v>
      </c>
    </row>
    <row r="21" spans="1:5" x14ac:dyDescent="0.2">
      <c r="A21" s="34" t="s">
        <v>118</v>
      </c>
      <c r="C21" s="34" t="s">
        <v>48</v>
      </c>
      <c r="E21" s="34" t="s">
        <v>119</v>
      </c>
    </row>
    <row r="22" spans="1:5" x14ac:dyDescent="0.2">
      <c r="A22" s="34" t="s">
        <v>120</v>
      </c>
      <c r="C22" s="34" t="s">
        <v>40</v>
      </c>
      <c r="E22" s="34" t="s">
        <v>78</v>
      </c>
    </row>
    <row r="23" spans="1:5" x14ac:dyDescent="0.2">
      <c r="A23" s="34" t="s">
        <v>121</v>
      </c>
      <c r="C23" s="34" t="s">
        <v>34</v>
      </c>
      <c r="E23" s="34" t="s">
        <v>122</v>
      </c>
    </row>
    <row r="24" spans="1:5" x14ac:dyDescent="0.2">
      <c r="A24" s="34" t="s">
        <v>123</v>
      </c>
      <c r="E24" s="34" t="s">
        <v>124</v>
      </c>
    </row>
    <row r="25" spans="1:5" x14ac:dyDescent="0.2">
      <c r="A25" s="34" t="s">
        <v>125</v>
      </c>
      <c r="C25" s="35" t="s">
        <v>126</v>
      </c>
      <c r="E25" s="34" t="s">
        <v>79</v>
      </c>
    </row>
    <row r="26" spans="1:5" x14ac:dyDescent="0.2">
      <c r="A26" s="34" t="s">
        <v>127</v>
      </c>
      <c r="C26" s="34" t="s">
        <v>49</v>
      </c>
      <c r="E26" s="34" t="s">
        <v>128</v>
      </c>
    </row>
    <row r="27" spans="1:5" x14ac:dyDescent="0.2">
      <c r="C27" s="34" t="s">
        <v>35</v>
      </c>
      <c r="E27" s="34" t="s">
        <v>129</v>
      </c>
    </row>
    <row r="28" spans="1:5" x14ac:dyDescent="0.2">
      <c r="C28" s="34" t="s">
        <v>46</v>
      </c>
      <c r="E28" s="34" t="s">
        <v>80</v>
      </c>
    </row>
    <row r="29" spans="1:5" x14ac:dyDescent="0.2">
      <c r="C29" s="34" t="s">
        <v>42</v>
      </c>
      <c r="E29" s="34" t="s">
        <v>130</v>
      </c>
    </row>
    <row r="30" spans="1:5" x14ac:dyDescent="0.2">
      <c r="C30" s="34" t="s">
        <v>131</v>
      </c>
      <c r="E30" s="34" t="s">
        <v>132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Mapa de Riesgos</vt:lpstr>
      <vt:lpstr>Mapa de Controles</vt:lpstr>
      <vt:lpstr>Seguimiento</vt:lpstr>
      <vt:lpstr>Metodologia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Angelica Maria Bueno Mosquera</cp:lastModifiedBy>
  <cp:revision/>
  <cp:lastPrinted>2021-12-30T20:31:05Z</cp:lastPrinted>
  <dcterms:created xsi:type="dcterms:W3CDTF">2019-06-28T13:34:06Z</dcterms:created>
  <dcterms:modified xsi:type="dcterms:W3CDTF">2021-12-30T20:33:26Z</dcterms:modified>
  <cp:category/>
  <cp:contentStatus/>
</cp:coreProperties>
</file>