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EVALUACION POR DEPENDENCIAS" sheetId="1" r:id="rId1"/>
    <sheet name="CALIDAD" sheetId="2" r:id="rId2"/>
    <sheet name="COMUNICACIONES" sheetId="3" r:id="rId3"/>
    <sheet name="CARTERA" sheetId="4" r:id="rId4"/>
    <sheet name="GESTION FRA " sheetId="5" r:id="rId5"/>
    <sheet name="GESTION AMBIENTAL " sheetId="6" r:id="rId6"/>
    <sheet name="INFRAESTRUCTURA" sheetId="7" r:id="rId7"/>
    <sheet name="JURIDICA" sheetId="8" r:id="rId8"/>
    <sheet name="SIAU" sheetId="9" r:id="rId9"/>
    <sheet name="SISTEMAS DE INFORMACION" sheetId="10" r:id="rId10"/>
    <sheet name="SUBCIENTIFICA" sheetId="11" r:id="rId11"/>
    <sheet name="PYP" sheetId="12" r:id="rId12"/>
    <sheet name="TALENTO HUMANO." sheetId="13" r:id="rId13"/>
  </sheets>
  <definedNames/>
  <calcPr fullCalcOnLoad="1"/>
</workbook>
</file>

<file path=xl/comments2.xml><?xml version="1.0" encoding="utf-8"?>
<comments xmlns="http://schemas.openxmlformats.org/spreadsheetml/2006/main">
  <authors>
    <author>Calidad</author>
  </authors>
  <commentList>
    <comment ref="K10" authorId="0">
      <text>
        <r>
          <rPr>
            <b/>
            <sz val="9"/>
            <rFont val="Tahoma"/>
            <family val="2"/>
          </rPr>
          <t>Calidad:</t>
        </r>
        <r>
          <rPr>
            <sz val="9"/>
            <rFont val="Tahoma"/>
            <family val="2"/>
          </rPr>
          <t xml:space="preserve">
EVIDENCIAS</t>
        </r>
      </text>
    </comment>
    <comment ref="Q10" authorId="0">
      <text>
        <r>
          <rPr>
            <b/>
            <sz val="9"/>
            <rFont val="Tahoma"/>
            <family val="2"/>
          </rPr>
          <t>Calidad:</t>
        </r>
        <r>
          <rPr>
            <sz val="9"/>
            <rFont val="Tahoma"/>
            <family val="2"/>
          </rPr>
          <t xml:space="preserve">
EVIDENCIAS</t>
        </r>
      </text>
    </comment>
    <comment ref="W10" authorId="0">
      <text>
        <r>
          <rPr>
            <b/>
            <sz val="9"/>
            <rFont val="Tahoma"/>
            <family val="2"/>
          </rPr>
          <t>Calidad:</t>
        </r>
        <r>
          <rPr>
            <sz val="9"/>
            <rFont val="Tahoma"/>
            <family val="2"/>
          </rPr>
          <t xml:space="preserve">
EVIDENCIAS</t>
        </r>
      </text>
    </comment>
    <comment ref="C16" authorId="0">
      <text>
        <r>
          <rPr>
            <b/>
            <sz val="9"/>
            <rFont val="Tahoma"/>
            <family val="2"/>
          </rPr>
          <t>Calidad:</t>
        </r>
        <r>
          <rPr>
            <sz val="9"/>
            <rFont val="Tahoma"/>
            <family val="2"/>
          </rPr>
          <t xml:space="preserve">
DIVIDIR CALIFICACION EN 4 TRIMESTRES</t>
        </r>
      </text>
    </comment>
    <comment ref="K16" authorId="0">
      <text>
        <r>
          <rPr>
            <b/>
            <sz val="9"/>
            <rFont val="Tahoma"/>
            <family val="2"/>
          </rPr>
          <t>Calidad:</t>
        </r>
        <r>
          <rPr>
            <sz val="9"/>
            <rFont val="Tahoma"/>
            <family val="2"/>
          </rPr>
          <t xml:space="preserve">
LLEVARLO A PORCENTAJES EJ. 0,5 ES EL 100% …..</t>
        </r>
      </text>
    </comment>
    <comment ref="I40" authorId="0">
      <text>
        <r>
          <rPr>
            <b/>
            <sz val="9"/>
            <rFont val="Tahoma"/>
            <family val="2"/>
          </rPr>
          <t>Calidad:</t>
        </r>
        <r>
          <rPr>
            <sz val="9"/>
            <rFont val="Tahoma"/>
            <family val="2"/>
          </rPr>
          <t xml:space="preserve">
</t>
        </r>
        <r>
          <rPr>
            <u val="single"/>
            <sz val="9"/>
            <rFont val="Tahoma"/>
            <family val="2"/>
          </rPr>
          <t>OJO</t>
        </r>
      </text>
    </comment>
    <comment ref="O40" authorId="0">
      <text>
        <r>
          <rPr>
            <b/>
            <sz val="9"/>
            <rFont val="Tahoma"/>
            <family val="2"/>
          </rPr>
          <t>Calidad:</t>
        </r>
        <r>
          <rPr>
            <sz val="9"/>
            <rFont val="Tahoma"/>
            <family val="2"/>
          </rPr>
          <t xml:space="preserve">
</t>
        </r>
        <r>
          <rPr>
            <u val="single"/>
            <sz val="9"/>
            <rFont val="Tahoma"/>
            <family val="2"/>
          </rPr>
          <t>OJO</t>
        </r>
      </text>
    </comment>
    <comment ref="U40" authorId="0">
      <text>
        <r>
          <rPr>
            <b/>
            <sz val="9"/>
            <rFont val="Tahoma"/>
            <family val="2"/>
          </rPr>
          <t>Calidad:</t>
        </r>
        <r>
          <rPr>
            <sz val="9"/>
            <rFont val="Tahoma"/>
            <family val="2"/>
          </rPr>
          <t xml:space="preserve">
</t>
        </r>
        <r>
          <rPr>
            <u val="single"/>
            <sz val="9"/>
            <rFont val="Tahoma"/>
            <family val="2"/>
          </rPr>
          <t>OJO</t>
        </r>
      </text>
    </comment>
    <comment ref="AC10" authorId="0">
      <text>
        <r>
          <rPr>
            <b/>
            <sz val="9"/>
            <rFont val="Tahoma"/>
            <family val="2"/>
          </rPr>
          <t>Calidad:</t>
        </r>
        <r>
          <rPr>
            <sz val="9"/>
            <rFont val="Tahoma"/>
            <family val="2"/>
          </rPr>
          <t xml:space="preserve">
EVIDENCIAS</t>
        </r>
      </text>
    </comment>
    <comment ref="AA40" authorId="0">
      <text>
        <r>
          <rPr>
            <b/>
            <sz val="9"/>
            <rFont val="Tahoma"/>
            <family val="2"/>
          </rPr>
          <t>Calidad:</t>
        </r>
        <r>
          <rPr>
            <sz val="9"/>
            <rFont val="Tahoma"/>
            <family val="2"/>
          </rPr>
          <t xml:space="preserve">
</t>
        </r>
        <r>
          <rPr>
            <u val="single"/>
            <sz val="9"/>
            <rFont val="Tahoma"/>
            <family val="2"/>
          </rPr>
          <t>OJO</t>
        </r>
      </text>
    </comment>
  </commentList>
</comments>
</file>

<file path=xl/comments6.xml><?xml version="1.0" encoding="utf-8"?>
<comments xmlns="http://schemas.openxmlformats.org/spreadsheetml/2006/main">
  <authors>
    <author>Calidad</author>
  </authors>
  <commentList>
    <comment ref="C10" authorId="0">
      <text>
        <r>
          <rPr>
            <b/>
            <sz val="9"/>
            <rFont val="Tahoma"/>
            <family val="2"/>
          </rPr>
          <t>Calidad:</t>
        </r>
        <r>
          <rPr>
            <sz val="9"/>
            <rFont val="Tahoma"/>
            <family val="2"/>
          </rPr>
          <t xml:space="preserve">
DIVIDIR CALIFICACION EN 4 TRIMESTRES</t>
        </r>
      </text>
    </comment>
    <comment ref="I10" authorId="0">
      <text>
        <r>
          <rPr>
            <b/>
            <sz val="9"/>
            <rFont val="Tahoma"/>
            <family val="2"/>
          </rPr>
          <t>Calidad:</t>
        </r>
        <r>
          <rPr>
            <sz val="9"/>
            <rFont val="Tahoma"/>
            <family val="2"/>
          </rPr>
          <t xml:space="preserve">
</t>
        </r>
      </text>
    </comment>
    <comment ref="O10" authorId="0">
      <text>
        <r>
          <rPr>
            <b/>
            <sz val="9"/>
            <rFont val="Tahoma"/>
            <family val="2"/>
          </rPr>
          <t>Calidad:</t>
        </r>
        <r>
          <rPr>
            <sz val="9"/>
            <rFont val="Tahoma"/>
            <family val="2"/>
          </rPr>
          <t xml:space="preserve">
</t>
        </r>
      </text>
    </comment>
    <comment ref="U10" authorId="0">
      <text>
        <r>
          <rPr>
            <b/>
            <sz val="9"/>
            <rFont val="Tahoma"/>
            <family val="2"/>
          </rPr>
          <t>Calidad:</t>
        </r>
        <r>
          <rPr>
            <sz val="9"/>
            <rFont val="Tahoma"/>
            <family val="2"/>
          </rPr>
          <t xml:space="preserve">
</t>
        </r>
      </text>
    </comment>
    <comment ref="AA10" authorId="0">
      <text>
        <r>
          <rPr>
            <b/>
            <sz val="9"/>
            <rFont val="Tahoma"/>
            <family val="2"/>
          </rPr>
          <t>Calidad:</t>
        </r>
        <r>
          <rPr>
            <sz val="9"/>
            <rFont val="Tahoma"/>
            <family val="2"/>
          </rPr>
          <t xml:space="preserve">
</t>
        </r>
      </text>
    </comment>
  </commentList>
</comments>
</file>

<file path=xl/sharedStrings.xml><?xml version="1.0" encoding="utf-8"?>
<sst xmlns="http://schemas.openxmlformats.org/spreadsheetml/2006/main" count="2739" uniqueCount="989">
  <si>
    <t>RESULTADOS OBTENIDOS</t>
  </si>
  <si>
    <t>UNIDAD DE MEDICIÒN</t>
  </si>
  <si>
    <t>FRECUENCIA DE MEDICION</t>
  </si>
  <si>
    <t>Valor final o meta prevista</t>
  </si>
  <si>
    <t>FUENTE DE INFORMACIÓN</t>
  </si>
  <si>
    <t xml:space="preserve">PLAN DE MEJORA A SEGUIR </t>
  </si>
  <si>
    <t>RESPONSABLE</t>
  </si>
  <si>
    <t>DATOS DE ORIGEN</t>
  </si>
  <si>
    <t>PROMEDIO TRIMESTRE I</t>
  </si>
  <si>
    <t>PROMEDIO II TRIMESTRE</t>
  </si>
  <si>
    <t>PROMEDIO III   TRIMESTRE</t>
  </si>
  <si>
    <t>PROMEDIO IV   TRIMESTRE</t>
  </si>
  <si>
    <t>Porcentual</t>
  </si>
  <si>
    <t>Trimestral</t>
  </si>
  <si>
    <t>OPTIMO:  80%y 100%</t>
  </si>
  <si>
    <t>ADECUADO: Entre  60% y 79%</t>
  </si>
  <si>
    <t>DEFICIENTE: menos del 60%</t>
  </si>
  <si>
    <t>INDICADOR</t>
  </si>
  <si>
    <t>I TRIMESTRE</t>
  </si>
  <si>
    <t>II TRIMESTRE</t>
  </si>
  <si>
    <t>III TRIMESTRE</t>
  </si>
  <si>
    <t>IV TRIMESTRE</t>
  </si>
  <si>
    <t>Priorizar acciones de mejora derivadas de las auditorias realizadas.</t>
  </si>
  <si>
    <t>Proyectar y/o revisar las Resoluciones que sean de competencia de la institución  y los proyectos de acuerdo a que haya lugar.</t>
  </si>
  <si>
    <t>Brindar soporte jurídico para que el contenido de resoluciones y acuerdos este ajustada a derecho.</t>
  </si>
  <si>
    <t>Atender y dar respuesta oportuna  a las consultas y los derechos de petición que le competan y revisar los que se tramiten en otras áreas.</t>
  </si>
  <si>
    <t>Defender los intereses de la institución  judicialmente, para lo cual elaborará las demandas necesarias o contestación de estas.</t>
  </si>
  <si>
    <t>Procurar la defensa jurídica de los intereses de la ESE CAMU EL AMPARO.</t>
  </si>
  <si>
    <t>N° de demandas y tutelas contestadas / N° de demandas y tutelas tramitadas.</t>
  </si>
  <si>
    <t>Estudiar y conceptuar sobre la viabilidad jurídica de los procesos de contratación que adelanta la institución.</t>
  </si>
  <si>
    <t xml:space="preserve">Velar por el cumplimiento de los fines de la empresa a través de los procesos contractuales.  </t>
  </si>
  <si>
    <t>N° de comités de contratación en los que participa / N° de comités de contratación realizados.</t>
  </si>
  <si>
    <t>Proyectar y revisar las minutas de los contratos, celebrados por la ESE.</t>
  </si>
  <si>
    <t>Verificar el seguimiento a los lineamientos del Manual de Contratación de la ESE y demás normas concordantes.</t>
  </si>
  <si>
    <t>Coordinar y dirigir la presentación oportuna y respuesta a los informes y requerimientos que soliciten los entes de vigilancia y control.</t>
  </si>
  <si>
    <t>N° de informes solicitados / N° de informes requeridos.</t>
  </si>
  <si>
    <t>Atender y dar respuesta oportuna  a las solicitudes de conciliación extrajudicial a través de la realización de comité de conciliación.</t>
  </si>
  <si>
    <t>Estudiar a fondo las solicitudes de conciliación presentadas para velar por los intereses de la ESE.</t>
  </si>
  <si>
    <t>N° de solicitudes de conciliación tramitadas / N° de solicitudes de conciliación presentadas.</t>
  </si>
  <si>
    <t xml:space="preserve">Realizar seguimiento a resultados obtenidos en la  autoevaluación realizada mediante la verificación del cumplimiento de las condiciones de habilitación definidas en el Manual de Habilitación de Prestadores de Servicios de Salud </t>
  </si>
  <si>
    <t>Elaborar la plataforma jurídica de la empresa, para la interpretación y aplicación de las normas en los asuntos jurídicos según la normatividad que la enmarca.</t>
  </si>
  <si>
    <t>Dar soporte jurídico en forma adecuada y oportuna en las decisiones de la entidad, como guía de los procedimientos legales.</t>
  </si>
  <si>
    <t xml:space="preserve">Garantizar la continuidad y operatividad de los comités interdisciplinarios en el
Ejercicio de análisis de todos los casos a que haya lugar.
</t>
  </si>
  <si>
    <t>Subdirección científica, Coordinación medica</t>
  </si>
  <si>
    <t>Velar por el cumplimiento del sistema de referencia y contra referencia de pacientes.</t>
  </si>
  <si>
    <t>Garantizar la calidad, accesibilidad, oportunidad, continuidad e integralidad de los servicios, en función de la organización de la red de prestación de servicios definida por la entidad responsable del pago.</t>
  </si>
  <si>
    <t xml:space="preserve">Fortalecimiento y seguimiento a los planes de intervenciones colectivas ejecutados desde la
Entidad.
</t>
  </si>
  <si>
    <t>Subdirección científica, Coordinación medica, , Oficina de pyp</t>
  </si>
  <si>
    <t>Reporte de indicadores</t>
  </si>
  <si>
    <t>e</t>
  </si>
  <si>
    <t>META</t>
  </si>
  <si>
    <t xml:space="preserve">Equipo de calidad </t>
  </si>
  <si>
    <t xml:space="preserve">Desarrollar metodologías de educación y comunicación para la implementación de acciones  en gestión ambiental con enfoque a seguridad del paciente. 
</t>
  </si>
  <si>
    <t>Gestionar y representar oportunamente a la ESE en el 100% de los procesos judiciales.</t>
  </si>
  <si>
    <t>Oficios radicados y resueltos oportunamente.</t>
  </si>
  <si>
    <t>Responder en oportunidad el 100% de los derechos de petición y tutelas</t>
  </si>
  <si>
    <t>Dar trámite oportuno al 100% de los procesos de contratación</t>
  </si>
  <si>
    <t>Se enviaron informes a los entes de control en las fechas y paginas estipuladas por ellos para dar cumplimiento a la normatividad vigente.</t>
  </si>
  <si>
    <t>Responder con  oportunidad el 100% de los requerimientos que soliciten los entes de vigilancia y control.</t>
  </si>
  <si>
    <t>Oficina jurídica</t>
  </si>
  <si>
    <t>Normograma jurídico</t>
  </si>
  <si>
    <t>Se aplicaron los conceptos jurídicos inherentes al manejo legal de la entidad</t>
  </si>
  <si>
    <t xml:space="preserve">Seguir aplicando la normatividad vigente en cada uno de los procesos   que la institución ejecute teniendo en cuenta los criterios legales que se deben cumplir.   </t>
  </si>
  <si>
    <t>Seguir con las resoluciones que se proyectaran según las necesidades de contratación de la entidad.</t>
  </si>
  <si>
    <t>Asesorar a la Gerencia en lo pertinente a los aspectos legales de la institución.</t>
  </si>
  <si>
    <t xml:space="preserve">Cumplir la normatividad vigente referente a términos y respuestas oportunas a consultas. </t>
  </si>
  <si>
    <t>Se da respuesta oportuna a todas las consultas y derechos de petición que son enviados a la ESE.</t>
  </si>
  <si>
    <t>Se debe seguir con la gestión a los  procesos jurídicos que la institución tenga sin resolver.</t>
  </si>
  <si>
    <t>Contratación con las epss</t>
  </si>
  <si>
    <t>Seguir con la liquidación de contratos con las diferentes epss que le deben servicios prestados por la  institución.</t>
  </si>
  <si>
    <t>Verificar el  cumplimiento de  la normatividad vigente referente a términos y respuestas oportunas, así como el ejercicio del derecho de defensa y contradicción.</t>
  </si>
  <si>
    <t>TOTAL</t>
  </si>
  <si>
    <t>Evaluar las solicitudes   definidas para la administración de los riesgos de la institución.</t>
  </si>
  <si>
    <t xml:space="preserve">Contestación de demandas en contra de la ESE </t>
  </si>
  <si>
    <t>Elaborar normograma para la aplicación de normas según la normatividad aplicada dentro de la institución.</t>
  </si>
  <si>
    <t>Realizar comités interdisciplinarios, con el fin de aplicar la mejora continua en cada uno de los procesos asistenciales de la institución.</t>
  </si>
  <si>
    <t xml:space="preserve">Realizar mediciones del proceso de
Atención en Salud como eje central
De la calidad mediante la planeación y evaluación de las servicios de atención en salud a los usuarios, con el acompañamiento de los   jefes de cada área.
</t>
  </si>
  <si>
    <t xml:space="preserve">Medir la atención mediante la aplicación de auditorias a los procesos asistenciales de la institución. </t>
  </si>
  <si>
    <t>Planes de mejora resultantes del programa anual de auditorias</t>
  </si>
  <si>
    <t>Cuantificar el mejoramiento resultante de la implementación de los planes de mejora</t>
  </si>
  <si>
    <t>100% de las referencias realizadas a niveles de mayor complejidad, registradas en el libro y planillas de remisiones.</t>
  </si>
  <si>
    <t>Libro de referencias del servicio de urgencias y planilla de remisiones del servicio de consulta externa</t>
  </si>
  <si>
    <t>Se ha registrado la totalidad de referencias a niveles de mayor complejidad en los libros y planillas correspondientes.</t>
  </si>
  <si>
    <t>Realizar seguimiento a los  los planes de intervenciones colectivas ejecutados por la institución para ser aplicados a la población.</t>
  </si>
  <si>
    <t xml:space="preserve">                                                                                                                             EVALUACION POA GESTIÓN FINANCIERA I,II,III Y IV TRIMESTRE DE 2017.</t>
  </si>
  <si>
    <t xml:space="preserve">ACTIVIDAD </t>
  </si>
  <si>
    <t xml:space="preserve">PONDERACION DE LA META </t>
  </si>
  <si>
    <t>Generar apalancamiento operativo</t>
  </si>
  <si>
    <t>Lograr que anualmente los gastos de personal, gastos generales y de operación comercial de la ESE VIDASINU, se cubran con ingresos provenientes de la venta de servicios de salud.</t>
  </si>
  <si>
    <t>Porcentual/cualitativo/cuantitativo</t>
  </si>
  <si>
    <t>Subdirector Administrativo y Financiero -  Profesional Universitario Presupuesto</t>
  </si>
  <si>
    <t xml:space="preserve">Ejecucion presupuestal </t>
  </si>
  <si>
    <t>presupuesto</t>
  </si>
  <si>
    <t>Adherencia del 100% al
proceso de compra, a traves de los diferentes medios de adquisicion según la normatividad vigente.</t>
  </si>
  <si>
    <t>Subdirector Administrativo y Financiero -  Profesional Universitario Almacenista</t>
  </si>
  <si>
    <t xml:space="preserve"> plan  de adquisiciones </t>
  </si>
  <si>
    <t>Se esta dando cumplimiento al cronograma de compras para el primer trimestre de la vigencia 2017</t>
  </si>
  <si>
    <t>Se debe seguir con la programacion de las compras según las necesidades y la proyeccion estimada del plan de adquicisiones para la vigencia 2017</t>
  </si>
  <si>
    <t>Diseñar y cumplir cronogramas de programacion de insumos  y suministros a las diferentes dependencias de la ESE</t>
  </si>
  <si>
    <t>Mantener en operación el sistema de abastecimiento que garantice la oportunidad del 95 % en el suministro de insumos, bienes y logística para la prestación de servicios de salud</t>
  </si>
  <si>
    <t xml:space="preserve">solicitud de  pedidos mensuales </t>
  </si>
  <si>
    <t>se debe seguir enviando los pedidos de forma puntual y organizada a cada uno de los hospitales y centros de salud de la entidad.</t>
  </si>
  <si>
    <t xml:space="preserve"> Pago oportuno a funcionarios y proveedores de servicios o suministros</t>
  </si>
  <si>
    <t>realizar el pago oprtuno de las obligaciones contraidas por la empresa</t>
  </si>
  <si>
    <t xml:space="preserve"> Tesorero</t>
  </si>
  <si>
    <t>Lograr anualmente un equilibrio presupuestal entre los ingresos recaudados y los gastos comprometidos en la ESE VIDASINU.</t>
  </si>
  <si>
    <t>ejecuciones presupuestales de la vigencia 2017</t>
  </si>
  <si>
    <t>Elaboracion y reporte de los estados financieros de acuerdo a la normatividad aplicable a la ESE</t>
  </si>
  <si>
    <t>Presparacion, elaboracion y reporte del 100% de los estados financieros de la ESE de acuerdo a la normatividad aplicable a la ESE (Lineamientos de la Contaduria General de la Nacion)</t>
  </si>
  <si>
    <t>Cualitativo</t>
  </si>
  <si>
    <t>Subdirector Administrativo y Financiero -  Contador</t>
  </si>
  <si>
    <t>elaboracion de estados financieros trimestrales</t>
  </si>
  <si>
    <t xml:space="preserve">Se enviaron los estados financieros e informes a los entes de control, del primer trimestre de la vigencia actual, dando cumplimiento a la normatividad vigente </t>
  </si>
  <si>
    <t>Se deben seguir enviando los informes requeridos por los entes de control programados para el segundo trimestre de la vigencia 2017</t>
  </si>
  <si>
    <t>contador y grupo contable</t>
  </si>
  <si>
    <t>Realizar informes de avances del proceso contable en la implementacion y ejecucion de las NIIF</t>
  </si>
  <si>
    <t>Se espera que para el segundo trimestre de la vigencia 2017, el software financiero y contable este funcionando completamente y terminar con mas agilidad el proceso de implementacion de las normas internacionales de contabilidad</t>
  </si>
  <si>
    <t xml:space="preserve"> Gestionar el 100% de acciones plan de mejoramiento institucional pertinentes al proceso.</t>
  </si>
  <si>
    <t>Lograr un cumplimiento del 100% en los planes de mejora institucional</t>
  </si>
  <si>
    <t>Número de Acciones de Mejora Realizadas/ Número deAcciones de Mejora Plan deMejoramiento</t>
  </si>
  <si>
    <t xml:space="preserve">Subdirector Administrativo y Financiero </t>
  </si>
  <si>
    <t xml:space="preserve">                                                                                                                             EVALUACION POA CALIDAD I,II,III Y IV TRIMESTRE DE 2017.</t>
  </si>
  <si>
    <t xml:space="preserve">OBJETIVO: Realizar seguimiento y evaluación al cumplimiento de los estándares de habilitación mediante la verificación de ellos,  para asegurar la calidad en la prestación de los servicio de salud. </t>
  </si>
  <si>
    <t xml:space="preserve">Desarrollar acciones que permitan realizar el diagnóstico, seguimiento e  implementación y / o sostenibilidad de cada uno de los componentes del Sistema Obligatorio de Garantia de la Calidad 
</t>
  </si>
  <si>
    <t>Fortalecer el sistema de gestión de la Calidad acorde con la normatividad vigente y con el direccionamiento estratégico de la E.S.E. VIDASINÚ.</t>
  </si>
  <si>
    <t>% de cumplimiento del programa anual de auditorias</t>
  </si>
  <si>
    <t>Equipo de Calidad</t>
  </si>
  <si>
    <t>Programa anual de auditorias 2017</t>
  </si>
  <si>
    <t>Durante el primer trimestre se cumplio con la meta establecida al realizar  las  auditorias programadas para la vigencia, donde se realizó evaluación y medicion de las  condiciones de habilitacion y calidad de acuerdo a los compontes del Sistema Obligatorio de Garantia de la Calidad.</t>
  </si>
  <si>
    <t>Se implementa plan de mejora de acuerdo a los hallazgos de cada sede, de igual forma se realiza entrega de planes de mejora a los profesionales auditados.</t>
  </si>
  <si>
    <t xml:space="preserve">Mantener el total cumplimiento de los requisitos mínimos de habilitación de los servicios prestados por la E.S.E. </t>
  </si>
  <si>
    <t>% de cumplimiento de los estándares de habilitación</t>
  </si>
  <si>
    <t>Formato de autoevaluacion Resolucion 2003 de 2014</t>
  </si>
  <si>
    <t>Se realiza  evaluacion de los requisitos minimos de habilitacion en las sedes programadas de acuerdo a cronograma, se levantan planes de mejora  de acuerdo a los hallazgos obtenidos.</t>
  </si>
  <si>
    <t>Cumplimiento de los planes de mejora levantados durante visitas de auditoria.</t>
  </si>
  <si>
    <t>Calificación general de la autoevaluación en acreditación</t>
  </si>
  <si>
    <t>Resolucion 123 de 2012</t>
  </si>
  <si>
    <t>Continiuar trabajando por el cierre de actividad pendiente de la vigencia anterior  para lo cual se seguira incluyendo en las priorizaciones que se deban hacer para la presente vigencia.</t>
  </si>
  <si>
    <t>Verificar  el cumplimiento de las actividades planteadas en la ruta crítica del PAMEC para la vigencia 2017</t>
  </si>
  <si>
    <t>Lograr el cumplimiento de por lo menos el 90% de las acciones priorizadas mediante autoevaluacion del periodo 2017.</t>
  </si>
  <si>
    <t>% de cumplimiento de las acciones del PAMEC para la vigencia</t>
  </si>
  <si>
    <t>Coordinador de Calidad</t>
  </si>
  <si>
    <t>Programar inicio de ciclo PAMEC 2017</t>
  </si>
  <si>
    <t xml:space="preserve">Realizar seguimiento al cumplimiento del 100% de los planes de mejora al final de la vigencia 2017 </t>
  </si>
  <si>
    <t>% de cumplimiento de los planes de mejora resultado del programa de auditorias</t>
  </si>
  <si>
    <t>Planes de mejora suscrito en 2016</t>
  </si>
  <si>
    <t>Se realiza levantamiento de planes de mejora correspondientes a auditorias realizadas durante el trimestre.</t>
  </si>
  <si>
    <t>Socializacion de planes de mejora con los responsables de las actividades priorizadas por sedes auditadas.</t>
  </si>
  <si>
    <t>Efectuar  seguimiento y análisis de los  indicadores mediante la supervisión periódica y reporte ante los entes de control que garantice el sistema de información para la calidad.</t>
  </si>
  <si>
    <t>% cumplimiento reporte de indicadores</t>
  </si>
  <si>
    <t>Profesional Especializado Auditor de Calidad</t>
  </si>
  <si>
    <t>Durante el primer trimestre se realizaron los reportes correspondientes ante los entes de control y EPS con las que actualmente se tiene contratación dentro de los plazos establecidos normativamente.</t>
  </si>
  <si>
    <t>Se trabaja en la mejora de las herramientas y formatos para la recoleccion y reporte de indicadores a traves de implementacion de programa de calidad asociado al software CLINTOS</t>
  </si>
  <si>
    <t>Capacitar al personal asistencial en temas relacionados con la seguridad del paciente</t>
  </si>
  <si>
    <t>Mejorar la seguridad de la atención prestada en los diferentes servicios mediante el control de los factores que contribuyen a la ocurrencia de fallas en el proceso de atención</t>
  </si>
  <si>
    <t>Nº funcionarios asistenciales capacitados / Nº total de funcionarios asistenciales</t>
  </si>
  <si>
    <t>Equipo de Seguridad del Paciente</t>
  </si>
  <si>
    <t>Actas de asistencia a capacitaciones</t>
  </si>
  <si>
    <t>Durante el primer trimestre se realizo capacitacion sobre el programa de seguridad del paciente a todos los profesionales que iniciaron vinculacion con la ESE VIDASINÚ.</t>
  </si>
  <si>
    <t>Continuar proceso de  capacitacion sobre el programa de seguridad del paciente a todos los profesionales que se vinculen con la ESE VIDASINÚ.
Realizar capacitación y reinduccion a los funcionarios de la ESE VIDASINÚ sobre temas prioritarios del programa.</t>
  </si>
  <si>
    <t>Mantener operativo el Comité de seguridad del paciente</t>
  </si>
  <si>
    <t>N° de Comités de seguridad del paciente cada año</t>
  </si>
  <si>
    <t>Cronograma de comites 2017 
Actas de asistencia</t>
  </si>
  <si>
    <t>Secumplio con las fechas establecidas para realizar los comites correspondientes al primer trimestre de 2017</t>
  </si>
  <si>
    <t>Realizar seguimiento y evaluación al plan de acción derivado de los comités de seguridad.</t>
  </si>
  <si>
    <t xml:space="preserve">Analizar las fallas de la atención identificadas en la prestacion de los servicios a los usuarios de la ESE VIDA SINU </t>
  </si>
  <si>
    <t>Analisis de casos realizados</t>
  </si>
  <si>
    <t>Mediante el analisis de fallas en la atencion reportadas durante el primer trimestre se logro identificar e intervenir las causas que originan los eventos adversos e incidentes durante la atencion del usuario.</t>
  </si>
  <si>
    <t>Establecer barreras de seguridad y planes de intervencion con el fin de prevenir la ocurrencia en las fallas de la atención.
Implementar el funcionamiento del aplicativo para el reporte electronico  y analisis de fallas en la atención, mediante el aplicativo EVA</t>
  </si>
  <si>
    <t xml:space="preserve">Actualizacion de los procesos organizacionales, de acuerdo a normativos vigentes.
</t>
  </si>
  <si>
    <t>Tener manual de procesos y procedimientos actualizados a vigencia 2017 (incluyendo gestion del riesgo)</t>
  </si>
  <si>
    <t>% de avance en el cumplimiento de procesos actualizados versión 2017</t>
  </si>
  <si>
    <t>Auditorias de cumplimiento de  ISO 9001 versión 2015</t>
  </si>
  <si>
    <t>Se cumplen con las actividades programadas según cronograma  propuesto por ingeniero industrial a cargo de este proceso.</t>
  </si>
  <si>
    <t>Continuar con las actividades propuestas según cronograma de trabajo.</t>
  </si>
  <si>
    <t>Fortalecimiento de la calidad y la calidez en la prestación de los servicios a través de un programa de humanización en los servicios de salud</t>
  </si>
  <si>
    <t>Diseñar e implementar un programa de humanización institucional como factor diferencial del modelo de atención en salud.</t>
  </si>
  <si>
    <t>% de cumplimiento de actividades del programa de humanización institucional</t>
  </si>
  <si>
    <t>Subdireccion Cientifica</t>
  </si>
  <si>
    <t>Implementacion del programa de humanización</t>
  </si>
  <si>
    <t>Se trabaja en el diseño de  la política de humanización para la ESE VIDASINÚ, teniendo en cuenta condiciones de trato digno, privacidad, seguridad, respeto y comunicacion hacia el usuario, su familia y colaboradores internos de la empresa.</t>
  </si>
  <si>
    <t xml:space="preserve">Presentar a gerencia y ante comite de calidad  la política de humanización para la ESE VIDASINÚ, para su posterior socializacion e implementacion en la empresa. </t>
  </si>
  <si>
    <t xml:space="preserve">                                                                                                                             EVALUACION POA GESTIÓN AMBIENTAL I,II,III Y IV TRIMESTRE DE 2017.</t>
  </si>
  <si>
    <t>Ejecutar reunión del comité administrativo de gestión ambiental de acuerdo a periodicidad establecida en el PGIRH</t>
  </si>
  <si>
    <t>Velar por la ejecución del plan de gestión integral de residuos hospitalarios
con el fin de reducir los impactos negativos sobre la comunidad y el medio ambiente.</t>
  </si>
  <si>
    <t>(No. reuniones ejecutadas / No. reuniones programadas)*100</t>
  </si>
  <si>
    <t>Auditor Gestion Ambiental</t>
  </si>
  <si>
    <t>Actas de comité</t>
  </si>
  <si>
    <t>Se realiza comité de gestion ambiental GAGAS correspondiente al trimestre</t>
  </si>
  <si>
    <t>Revisión y actualización anual del PGIRH según aplique, verificando que los procesos se mantienen y que el marco legal se ecnuentre vigente</t>
  </si>
  <si>
    <t>Fortalecer la cultura y promoción de una Gestión Integral de residuos hospitalarios y comunes en la ESE VIDASINÚ.</t>
  </si>
  <si>
    <t>PGIRH actualizado</t>
  </si>
  <si>
    <t>Documento actualizado</t>
  </si>
  <si>
    <t xml:space="preserve">Se realiza actualizacion del Plan de Gestion Integral de Residuos Hospitalarios PGIRH </t>
  </si>
  <si>
    <t>Seguimiento al desarrollo de actividades contenidas en el PGIRH en todas las sedes de La ESE VIDASINÚ</t>
  </si>
  <si>
    <t>Programar, ejecutar y hacer seguimiento al plan de capacitaciones de gestión ambiental</t>
  </si>
  <si>
    <t>(N° de capacitaciones ejecutadas en el periodo / N° de capacitaciones programadas en el periodo)*100</t>
  </si>
  <si>
    <t>Actas de asistencias, evaluaciones</t>
  </si>
  <si>
    <t>Se realiza socializa del PGIRH con enfermeras jefes, auxiliares de enfermeria y servicios generales de zona urbana y rural</t>
  </si>
  <si>
    <t xml:space="preserve">Realizar seguimiento a los funcionarios de las sedes  en temas tales como 
 la segregación, desactivación y manejo hasta la
disposición final de los residuos.
</t>
  </si>
  <si>
    <t>Realizar auditorias internas a la gestión integral de los residuos hospitalarios y similares en cada sede</t>
  </si>
  <si>
    <t xml:space="preserve">Fortalecer la cultura y promoción de una Gestión Integral de residuos hospitalarios y comunes en la ESE VIDASINÚ.
</t>
  </si>
  <si>
    <t>N°  de Auditorias Internas Realizadas / N° Auditorias Internas Planeadas)*100</t>
  </si>
  <si>
    <t>Actas de visita</t>
  </si>
  <si>
    <t xml:space="preserve">Se realiza visitas de seguimiento a las sedes de la ESE VIDASINÚ donde se 
determinan hallazgos luego de aplicar lista de chequeo.  
</t>
  </si>
  <si>
    <t>Priorizar acciones de mejora derivadas de las auditorias realizadas con base en el Plan de Gestión Integral de Residuos Hospitalarios y Similares (PGIRH)</t>
  </si>
  <si>
    <t>Realizar visita de verificación al gestor externo encargado de la disposición final de los residuos hospitalarios</t>
  </si>
  <si>
    <t>Implementar y hacer seguimiento a las acciones del Plan de Gestión Integral de Residuos Hospitalarios y Similares (PGIRH)</t>
  </si>
  <si>
    <t>(N° de Visitas realizadas / N° de Visitas planeadas)*100</t>
  </si>
  <si>
    <t>Realizar seguimiento al reporte oportuno de residuos peligrosos y no peligrosos en el formulario RH1</t>
  </si>
  <si>
    <t>N° de inspecciones realizadas / N° de inspecciones planeadas)*100</t>
  </si>
  <si>
    <t>Reporte de informacion sobre produccion de residuos durante el trimestre.</t>
  </si>
  <si>
    <t>Verificar informacion reportada por los encargados de cada sede contra la reportada por la empresa de recoleccion.</t>
  </si>
  <si>
    <t>Calcular los indicadores de gestión asociados al Plan de Gestión Integral de Residuos Hospitalarios y similares. Asi mismo realizar el reporte oportuno a las autoridades competentes (Sanitaria y Ambiental)</t>
  </si>
  <si>
    <t xml:space="preserve">Implementar y hacer seguimiento a las acciones resultantes despues de hacer la evaluacion y analisis de resultados obtenidos en el manejo de los residuos hospitalarios. </t>
  </si>
  <si>
    <t>Calculo de indicadores del PGIRH</t>
  </si>
  <si>
    <t>Reporte de formato RH1</t>
  </si>
  <si>
    <t xml:space="preserve">Seguimiento a resultados de  los indicadores de gestión para identificar 
 y evaluar los resultados obtenidos en el manejo de los
residuos hospitalarios.
</t>
  </si>
  <si>
    <t xml:space="preserve">
Presentar informes de  gestión interna de residuos ante las autoridades ambientales y
sanitarias, con sus correspondientes indicadores de gestión, de acuerdo a la normatividad vigente. </t>
  </si>
  <si>
    <t>Reporte oportuno antes del 30 de Marzo de cada año</t>
  </si>
  <si>
    <t>Pantallazo de cargue</t>
  </si>
  <si>
    <t>Cargue y reporte oportuno de indicadores ante entidades ambientales.</t>
  </si>
  <si>
    <t xml:space="preserve">Implementar acciones correctivas y  seguimiento a los hallazgos a que diera lugar, posterior a aalisis de indicadores.  </t>
  </si>
  <si>
    <t xml:space="preserve">Implementar las acciones derivadas de la visitas de verificacion del ente ambiental para expedir los permisos de vertimientos en las sedes Hospital El Amparo, Hospital Canta Claro,  Hospital La Gloria, Sucre, Servicios Amigables y  Mogambo, de acuerdo al Decreto 3930 de 2010 y Resolución 631 de 2015 </t>
  </si>
  <si>
    <t>Cumplir con las  acciones establecidas y/o exijidas por la autoridad ambiental asociados al tramite del manejo de lo vertimientos para las sedes  evaluadas</t>
  </si>
  <si>
    <t>Se esta a la espera de la citacion por parte de la autoridad ambiental para la realizacion de la visita.</t>
  </si>
  <si>
    <t>Documentar e implementar un programa de reciclaje institucional de forma conexa al Plan de Gestión Integral de Residuos Hospitalarios y similares (PGIRHS).</t>
  </si>
  <si>
    <t xml:space="preserve">Sensibilizar y brindar al recurso humano sobre la importancia del cuidado del medio ambiente y el positivo impacto que tiene en él realizar acciones de reciclaje.
</t>
  </si>
  <si>
    <t>Porcentaje de cumplimiento de actividades de implementación del programa de reciclaje institucional</t>
  </si>
  <si>
    <t>Desarrollar en la E.S.E. VIDASINÚ un programa de reciclaje y de cuidado del medio ambiente</t>
  </si>
  <si>
    <t>Construir una línea de base del volumen de material reciclaje obtenido</t>
  </si>
  <si>
    <t xml:space="preserve">Volumen mínimo de material reciclable recogido en las sedes de la E.S.E </t>
  </si>
  <si>
    <t>estudio de base</t>
  </si>
  <si>
    <t>Promover el reciclaje como una solución no solo económica sino ecológica y
social.</t>
  </si>
  <si>
    <t>Realizar seguimiento a los procesos misionales y
procedimientos establecidos de acuerdo a la
normatividad vigente y al desarrollo institucional para
control y mejora</t>
  </si>
  <si>
    <t xml:space="preserve">Cronograma de auditorias realizadas </t>
  </si>
  <si>
    <t xml:space="preserve">Evaluar la
gestión a
través de
indicadores de
gestión por
cada proceso
incluyendo los
del plan de
gestión
</t>
  </si>
  <si>
    <t>Realizar seguimiento a los indicadores de
gestión por cada proceso</t>
  </si>
  <si>
    <t>Fortalecimiento de la calidad y la calidez en la prestación
de los servicios a través de un programa de humanización
en los servicios de salud</t>
  </si>
  <si>
    <t>Diseñar e implementar un
programa de humanización
institucional como factor
diferencial del modelo de atención
en salud.</t>
  </si>
  <si>
    <t>Visitas y charlas con los grupos asistenciales en cada uno de los centros y hospitales de la ESE VIDASINU</t>
  </si>
  <si>
    <t xml:space="preserve">Actualización de
Guías y Protocolos
del proceso de
atención </t>
  </si>
  <si>
    <t>Reporte de eventos adversos de forma mensual</t>
  </si>
  <si>
    <t xml:space="preserve">Realizar seguimiento a las acciones correctivas y preventivas que se generaron por la ocurrencia de eventos adversos en la ESE VIDA SNU </t>
  </si>
  <si>
    <t>Se realizó seguimiento de modo satisfactorio a los planes de mejora resultantes de las auditorias programadas al final de la vigencia 2016</t>
  </si>
  <si>
    <t>Mantener actualizado el instrumento de administración y gestión del talento humano que integra los componentes del mismo (salud ocupacional, nómina, capacitación, bienestar laboral)</t>
  </si>
  <si>
    <t>Diseñar e implementar un instrumento de administración y gestión del Talento humano que integre los componentes del mismo (Salud y Seguridad para el trabajo, Nómina, Capacitación, Bienestar laboral)</t>
  </si>
  <si>
    <t>Profesional Universitario de Talento Humano</t>
  </si>
  <si>
    <t>Numero acciones Realizadas / Numero acciones Programadas.</t>
  </si>
  <si>
    <t>Crear un ambiente laboral que propicie el desarrollo integral del talento humano en los aspectos humano, laboral y social para fortalecer el sentido de pertenencia y el compromiso con la institución.</t>
  </si>
  <si>
    <t>Gestionar propuestas y cotizaciones a distinto proveedores para una mejor aprobacion de dichas actividades.</t>
  </si>
  <si>
    <t>Gestionar el 100% de acciones plan de mejoramiento institucional pertinentes al proceso.</t>
  </si>
  <si>
    <t>Número Acciones de Mejora Realizadas/ NúmeroAcciones de Mejora Plan deMejoramiento</t>
  </si>
  <si>
    <t xml:space="preserve">                                                                                                                             EVALUACION POA SIAU I,II,III Y IV TRIMESTRE DE 2017.</t>
  </si>
  <si>
    <t>Mantener activos los procesos grupales del  ASOCIACION DE USUARIOS, con planes de acción y reuniones mensuales de trabajo</t>
  </si>
  <si>
    <t>Promover la consolidación de escenarios de participación, que garanticen la cualificación de actores comunitarios que permita fortalecer su incidencia como sujetos políticos en espacios de decisión a nivel local</t>
  </si>
  <si>
    <t>Número de reuniones realizadas Asociación de Usuarios al final del periodo/ Asociación al final del periodo</t>
  </si>
  <si>
    <t>Semestral</t>
  </si>
  <si>
    <t>Actas</t>
  </si>
  <si>
    <t>Realizar una actividad con Agentes Comunitarios definidos para la ESE</t>
  </si>
  <si>
    <t>Mantener una sesión mensual de  Usuarios, para trabajar temas de disminución de barreras de acceso</t>
  </si>
  <si>
    <t>Promover la gestión comunitaria para la disminución de barreras de acceso de la población beneficiaria de la ESE VIDASINU.</t>
  </si>
  <si>
    <t>Aplicar la encuesta de satisfacion al usuario para medir el porcentaje de satisfacion de los usuarios de la ESE</t>
  </si>
  <si>
    <t xml:space="preserve">Aplicar y consolidar el 100% de las encuentas de satisfacion del usuario asignadas </t>
  </si>
  <si>
    <t>Tabulacion encuestas</t>
  </si>
  <si>
    <t>Realizar charlas o sesiones de capacitacion a los usuarios en materia de deberes y derechos del usuario y red de  servicios de la ESE</t>
  </si>
  <si>
    <t>Realizar capacitacion de deberes y derechos al 100% de los usuarios asignados</t>
  </si>
  <si>
    <t xml:space="preserve">Planillas </t>
  </si>
  <si>
    <t>Lograr un cumplimiento del 100% en los planes de mejora institucional.</t>
  </si>
  <si>
    <t>ND</t>
  </si>
  <si>
    <t xml:space="preserve">                                                                                                                             EVALUACION POA COMUNICACIONES I,II,III Y IV TRIMESTRE DE 2017.</t>
  </si>
  <si>
    <t>Mantener actualizada la página web, mediante la publicación de una nota semanal, frente al Modelo de Atención</t>
  </si>
  <si>
    <t>Lograr el posicionamiento de la ESE VIDASINU como líder en Atención Primaria en Salud en el departamento de Cordoba, mediante la implementación de estrategias comunicativas que visibilicen el modelo de atención.</t>
  </si>
  <si>
    <t>Comunicador Social</t>
  </si>
  <si>
    <t xml:space="preserve">42 notas sobre modelo de atención de la E.S.E. VIDASINÚ </t>
  </si>
  <si>
    <t>Realizar una audiencia pública de rendición de cuentas en el 2016</t>
  </si>
  <si>
    <t>Lograr el reconocimiento y legitimidad tanto de la ESE como de su modelo de atención entre la comunidad nacional</t>
  </si>
  <si>
    <t>Gerente, Comunicador</t>
  </si>
  <si>
    <t xml:space="preserve">1 audiencia pública </t>
  </si>
  <si>
    <t>Publicar un boletín electrónico mensual .</t>
  </si>
  <si>
    <t>Fortalecer la comunicación organizacional en la ESE VIDASINU dirigido tanto para el trabajador colaborador como para el usuario.</t>
  </si>
  <si>
    <t>Comunicador</t>
  </si>
  <si>
    <t xml:space="preserve">8 boletines de prensa </t>
  </si>
  <si>
    <t>Número de Espacios Realizadas/Número de Espacios Programadas</t>
  </si>
  <si>
    <t>1 conversatorio sobre la ley estaturaria .Ramiro Vergara</t>
  </si>
  <si>
    <t xml:space="preserve">no se han realizado planes de mejoramiento en la oficina de comunicaciones. </t>
  </si>
  <si>
    <t xml:space="preserve">                                                                                                                             EVALUACION POA INFRAESTRUCTURA I,II,III Y IV TRIMESTRE DE 2017.</t>
  </si>
  <si>
    <t>Gestionar el cumplimiento de las condiciones técnico-científicas requeridas para la adecuada prestación del servicio</t>
  </si>
  <si>
    <t>Cumplir con el 100 % de las condiciones técnico-científicas requeridas para la adecuada prestación del servicio</t>
  </si>
  <si>
    <t>Grupo de Calidad</t>
  </si>
  <si>
    <t>Ejecucion y seguimiento a los proyectos inscritos en el plan  bienal de inversiones 2017</t>
  </si>
  <si>
    <t>Ejecucion de 100% las actividades del Plan Bienal de Inversiones</t>
  </si>
  <si>
    <t>Gerencia - Arquitecto</t>
  </si>
  <si>
    <t>Gestionar el cumplimiento de los mantenimientos preventivos requeridas para la adecuada prestación del servicio</t>
  </si>
  <si>
    <t>Ejecutar minimo el 85% del plan de mantenimiento hospitalario y de equipos biomedicos</t>
  </si>
  <si>
    <t>Mantenimiento preventivos de infraestructura y equipos biomédicos ejecutados / Mantenimiento preventivos de infraestructura y equipos biomédicos proyectados</t>
  </si>
  <si>
    <t>Subdireccion Administrativa y Financiera - Arquitecto</t>
  </si>
  <si>
    <t>cronograma de mantenimiento</t>
  </si>
  <si>
    <t>se llevaron a cabo mantenimientos en diferentes sedes de la ESE VIDASINU, en lo referente a mantenimiento de instalaciones locativas.</t>
  </si>
  <si>
    <t>Seguir con el cronograma de mantenimiento proyectado para el segundo trimestre de la vigencia 2017</t>
  </si>
  <si>
    <t xml:space="preserve">                                               EVALUACION Y SEGUIMIENTO POA I,II,III Y IV  TRIMESTRE JURIDICA  2017</t>
  </si>
  <si>
    <t>actas de actividades realizadas por contratistas</t>
  </si>
  <si>
    <t>Se viene trabajando en la obra del Hospital de la Granja, l cual se encuentra proyectado para el mes de noviembre de 2017</t>
  </si>
  <si>
    <t>Se debe seguir avanzando en la contruccion del hospital de la granja,según lo proyectado para el segundo trimestre de la vigencia 2017</t>
  </si>
  <si>
    <t>Resoluciones proyectadas en el primer trimestre de 2017</t>
  </si>
  <si>
    <t>Minutas revisadas en el primer trimestre de 2017.</t>
  </si>
  <si>
    <t>Informes enviados a los entes de control en el primer trimestre de la vigencia 2017</t>
  </si>
  <si>
    <t>Comités de conciliación programados para la vigencia 2017</t>
  </si>
  <si>
    <t>Se proyectaron resoluciones  y acuerdos según la contratación realizada en el primer trimestre de la vigencia 2017.</t>
  </si>
  <si>
    <t xml:space="preserve">Parametrizacion de las historias clinicas de los niño de 0 a 2 meses a 5 años, las historias de deteccion temprana del crecimiento y desarrollo del menor de 10 años, Atencion integrada para la madre y recien nacido. </t>
  </si>
  <si>
    <t>Total Historias de AIEPI parametrizadas</t>
  </si>
  <si>
    <t>Gerencia Subdireccion administrativa  Subdireccion cientifica Coordinacion de pyp</t>
  </si>
  <si>
    <t>Historias clinicas de AIEPI</t>
  </si>
  <si>
    <t>Dotar los consultorios de C y D de los elementos necesarios para aplicar la escala abreviada del desarrollo</t>
  </si>
  <si>
    <t xml:space="preserve">Dotar todos los consultorios de C y D  de la ESE Vidasinu </t>
  </si>
  <si>
    <t>Numero de consultorios de C y D dotados/ total de consultorios  de C y D*100</t>
  </si>
  <si>
    <t>Mesas, sillas, vajillas, espejo, figuras geometricas, tubo de carton de 25 cm, colores, lapiz rojo, tijeras, revistas, block, cuerdas, cuentas de madera y cordón.</t>
  </si>
  <si>
    <t>Gerencia Subdireccion administrativa  Subdireccion cientifica, Lider Materno Infantil Coordinacion de pyp</t>
  </si>
  <si>
    <t>Material de identificación de elementos para la valoración del crecimiento y desarrollo</t>
  </si>
  <si>
    <t>Carne debidamente elaborado</t>
  </si>
  <si>
    <t>Se evidencia en magnetico y el diseño la tipografia</t>
  </si>
  <si>
    <t>carne debidamente elaborado acorde a los nuevos patrones</t>
  </si>
  <si>
    <t>Seguimiento de acuerdo a lineamientos de gerencia, con relación a la existencia de la papeleria actual.</t>
  </si>
  <si>
    <t>Entrega de insumos al cien por ciento de las solicitudes de la red de apoyo</t>
  </si>
  <si>
    <t xml:space="preserve">no de de insumos entregados/ total de insumos solicitados x100 </t>
  </si>
  <si>
    <t>Gerencia Subdireccion administrativa  Subdireccion cientifica, lider Red de apoyo Coordinacion de pyp</t>
  </si>
  <si>
    <t>Elementos como: Tapabocas, guantes limpios, acetaminofen, sales de rehidratación oral, solución salina, jeringas 5cc.</t>
  </si>
  <si>
    <t xml:space="preserve">Verificar con las integrantes de la red de apoyo la existencia de sus insumos y los informes para su reposicion   </t>
  </si>
  <si>
    <t xml:space="preserve">Planes de capacitacion,Induccion,Información y educacion actualizados </t>
  </si>
  <si>
    <t>Información actualizada, revisión de protocolos</t>
  </si>
  <si>
    <t>Documentos pendientes para enviar a la oficina de calidad</t>
  </si>
  <si>
    <t>Imprimir los documentos y distribuirlos en los servicios de consulta externa y urgencias de los seis centros donde se atienden embarazadas</t>
  </si>
  <si>
    <t xml:space="preserve">Capacitacion y certificacion en toma de muestra citologica  a las auxiliares de los servicios de citologia con institucion educativa reconocida por el gobierno. </t>
  </si>
  <si>
    <t>100 por ciento del personal de los servicios de citologia certificadas en toma de muestras de citologia</t>
  </si>
  <si>
    <t>Numero de personal de enfermeria capacitado / Numero total de auxiliares asignadas al servicio de citologia *100</t>
  </si>
  <si>
    <t>Gerencia Subdireccion administrativa  Subdireccion cientifica Coordinacion de P y P</t>
  </si>
  <si>
    <t>Protoco institucional de toma de muestras de citologias, practicas en laboratorio de la ESE VIDASINÚ</t>
  </si>
  <si>
    <t>Certificación en competencias laborales para toma de citologia</t>
  </si>
  <si>
    <t>Continuar con la capacitacion y la certificacion para el 6 de junio 2017</t>
  </si>
  <si>
    <t>Numero de personas capacitadas en estrategia IAMI / total de personas selecionadas x 100</t>
  </si>
  <si>
    <t>Lienamientos IAMI y legislación vigente</t>
  </si>
  <si>
    <t>Garantizar la sostenibilidad de la estrategia</t>
  </si>
  <si>
    <t>Realizar autoapreciacion en los seis centros de atencion materna</t>
  </si>
  <si>
    <t>Numero de centros con auto apreciacion / total de centros de atencion materna x 100</t>
  </si>
  <si>
    <t>Enfermeras  lideres , Lider Materno Infantil Coordinacion de P y P Su direcion cientifica</t>
  </si>
  <si>
    <t>Informes de autoapreciación de los centros de atención materna</t>
  </si>
  <si>
    <t>Obtención de porcentajes por pasos (1 al 10)</t>
  </si>
  <si>
    <t>Seguir motivando a las jefes para que realicen trimestralmente las autoapreciaciones, socializar los resultados de la autoapreciación</t>
  </si>
  <si>
    <t>Apoyo economico para las embarazadas de bajos recursos que asisten al curso de preparacion para el embarazo y la maternidad y seguimiento por diagnóstico de sifilis</t>
  </si>
  <si>
    <t>Recargar el TIKE</t>
  </si>
  <si>
    <t>No de embarazadas que reciben apoyo de transporte /total de embarazadas que asisten al curso de preparacion para el embarazo y la maternidad x100</t>
  </si>
  <si>
    <t>Gerencia, Suddirecion administrativa, subdirecion cientifica</t>
  </si>
  <si>
    <t>Asistencias al curso de preparación para el embarazo y la maternidad, seguimiento al tratamiento de sífilis</t>
  </si>
  <si>
    <t>Registros de asistencias al curso de preparación del embarazo y la maternidad, garantizar seguimiento al tratamiento de sífilis</t>
  </si>
  <si>
    <t>Hacer seguimiento a la entrega y recuperacion de la tarjeta El Tike para su recarga y reasignación.</t>
  </si>
  <si>
    <t xml:space="preserve">Presupuestar kit posparto, </t>
  </si>
  <si>
    <t>No de Kit entregados / no de partos atendidos x100</t>
  </si>
  <si>
    <t>Gerencia, Subdirecion administrativa, Subdirecion cientifica</t>
  </si>
  <si>
    <t>Presupuestar los materiales que constituyen el kit postparto</t>
  </si>
  <si>
    <t>Entrega del kit postparto a las puerperas de la ESE VIDASINÚ</t>
  </si>
  <si>
    <t>Hacer seguimiento a la entrega de los kits, verificando con los libros de parto de los servicios de urgencia</t>
  </si>
  <si>
    <t xml:space="preserve">Garantizar el tramiento de sifilis a la gestante con diagnostico confirmado y su pareja </t>
  </si>
  <si>
    <t>Aplicación de tratamiento al 100% de la gestante con diagnostico confirmado y su pareja.</t>
  </si>
  <si>
    <t>Resultados de laboratorios,  historias clínicas y registros en el carne, fichas de de seguimiento y base de datos</t>
  </si>
  <si>
    <t>Pacientes diagnósticadas con tratamientos establecidos</t>
  </si>
  <si>
    <t>Continuar aplicando y registrando el tratamiento en el carne que nos garantice la continuidad del tratamiento</t>
  </si>
  <si>
    <t>Gerencia,  Subdireccion cientifica, Lider Salud pública, Coordinacion de pyp</t>
  </si>
  <si>
    <t>Número de pacientes con tratamiento, base de datos, historia clínica y tarjeta de supervisión de tratamiento</t>
  </si>
  <si>
    <t>Pacientes con tratamientos supervisados</t>
  </si>
  <si>
    <t>Mantener el plan de contingencia en caso de eventualidades en la ESE VIDASINÚ</t>
  </si>
  <si>
    <t xml:space="preserve">Garantizar la supervisión del tramiento de los pacientes con diagnóstico de tuberculosis en los periodos de tiempo en los cuales no se encuentre en servicio la consulta externa </t>
  </si>
  <si>
    <t xml:space="preserve">Supervisión de tratamiento al 100% de los pacientes con diagnostico confirmado en estado activo en los periodos de tiempo en los cuales no se encuentre en servicio la consulta externa </t>
  </si>
  <si>
    <t>Garantizar una correcta medicion de la red de frio de la ESE VIDA SINU</t>
  </si>
  <si>
    <t xml:space="preserve">Gerencia, Coordinador P y P, Lider PAI  </t>
  </si>
  <si>
    <t>Red de frio del programa ampliado de inmunización PAI</t>
  </si>
  <si>
    <t xml:space="preserve"> Cotizacion del servicio,  enviar los requisitos para contratar con la ESEVidasinu </t>
  </si>
  <si>
    <t>Continuar con la gestión de la elaboración de contratos y demas compromisos que se generen de este.</t>
  </si>
  <si>
    <t>Organización, dotacion  y puesta en funcionamiento  de otro consultorio Rosado en el primer semestre 2017</t>
  </si>
  <si>
    <t>Consultorio rosado dotado y puesto en funcionamiento</t>
  </si>
  <si>
    <t xml:space="preserve">Gerencia, Coordinador P y P, Subdirecion administrativa, subdirecion cientifica  </t>
  </si>
  <si>
    <t>Utilización de protocolo de detección temprana de cancer de mama, prescripción de mamografias a mujeres en edad de 50 a 69 años, examen clinico de mama a partir de los 40 años</t>
  </si>
  <si>
    <t>Consultorio rosado en el Hospital la Gloria en funcionamiento</t>
  </si>
  <si>
    <t>Sotenibilidad del funcionamiento del consultorio rosado</t>
  </si>
  <si>
    <t xml:space="preserve">                                                                                                                             EVALUACION POA TALENTO HUMANO I,II,III Y IV TRIMESTRE DE 2017.</t>
  </si>
  <si>
    <t xml:space="preserve">                                                                                                                             EVALUACION POA SISTEMAS DE INFORMACIÓN  I,II,III Y IV TRIMESTRE DE 2017.</t>
  </si>
  <si>
    <t>Desarrollar el Programa de Seguridad Informática que incorpore planes de Mantenimiento preventivo y correctivo del software y hardware, Protección y seguridad de la información institucional. (firewall -antivirus y backup locales y remotos) de acuerdo a recursos disponibles</t>
  </si>
  <si>
    <t>Cumplimiento en la actualización de TICs</t>
  </si>
  <si>
    <t>Profesional Universitario - Sistemas de Información</t>
  </si>
  <si>
    <t>Ejecucion del 90% de cumplimiento del plan de mantenimientos de equipos informaticos</t>
  </si>
  <si>
    <t>Cumplimiento Plan de Mantenimiento Equipos de Cómputo</t>
  </si>
  <si>
    <t>Seguir con la aplicación del sistema de costos en las áreas operativas y finanacieras, para conseguir mayor utilizacion de los recursos de la entidad</t>
  </si>
  <si>
    <t>Coordinacion de SIAU - Subdireccion Cientifica</t>
  </si>
  <si>
    <t>Actas - Planillas de asistencia</t>
  </si>
  <si>
    <t xml:space="preserve">Se realizaron en total 53 Reuniones durante el primer trimeste teniendo en cuenta  logistica de desplazamiento VS Tiempo  se realiza el cronograma para realizar cobertura urbana y rural </t>
  </si>
  <si>
    <t>N/A</t>
  </si>
  <si>
    <t>Consolidar un proceso comunitario que permita la gestión de respuestas sociales a las necesidades de la población, a través del posicionamiento de agentes comunitarias y territoriales</t>
  </si>
  <si>
    <t xml:space="preserve">Gerencia - Atencion al usuario - Lider red de apoyo  - Subdireccion Cientifica </t>
  </si>
  <si>
    <t>Se realizaron 6 actividades con agentes comunitarios en salud .</t>
  </si>
  <si>
    <t>Se deben Mantener activas y en permanente retroalimentacion la red de apoyo</t>
  </si>
  <si>
    <t xml:space="preserve">Coordinacion de SIAU  -Subdireccion Cientifica </t>
  </si>
  <si>
    <t>Se realizó reunion general  con las alianzas de usuarios para capacitarlos en la accesibilidad en salud con la nueva ley estatutaria en salud</t>
  </si>
  <si>
    <t xml:space="preserve"> Se realizaron 10,148 en el primer trimestre del año , Como evidencia se realiza un consolidado de la informacion </t>
  </si>
  <si>
    <t>Se deben seguir aplicando  permanentemente encuestas de satisfacion para conocer si la calidad de los servicios safisface las necesidades de los usuarios</t>
  </si>
  <si>
    <t>Seguir con el cronograma de  charlas para cubrir mayor porcentje de capacitacion</t>
  </si>
  <si>
    <t>Plan Estrategico de Talento Humano</t>
  </si>
  <si>
    <t>Celeridad en el proceso de actualización.</t>
  </si>
  <si>
    <t>Plan Institucional de Capacitación</t>
  </si>
  <si>
    <t>Programa Anual de Bienestar Social e Incentivos</t>
  </si>
  <si>
    <t>Planes de mejoramientos Internos y Externos</t>
  </si>
  <si>
    <t>NA</t>
  </si>
  <si>
    <t xml:space="preserve">Seguir actualizando la página web con respecto al modelo de atención </t>
  </si>
  <si>
    <t xml:space="preserve">realizar oportunamente los boletines de prensa </t>
  </si>
  <si>
    <t>Realizar un espacio semestral de con la participacion de la gerente.</t>
  </si>
  <si>
    <t xml:space="preserve">Seguir fortaleciendo la partipación de la comunidad en los espacios con la Gerente </t>
  </si>
  <si>
    <t>RESULTADO DEL INDICADOR</t>
  </si>
  <si>
    <t>Se realiza comité de gestion ambiental GAGAS correspondiente al segundo trimestre de 2017</t>
  </si>
  <si>
    <t>Priorizar acciones de mejora derivadas de las actividades llevadas a comite.</t>
  </si>
  <si>
    <t>Se da a conocer en todas las sedes a traves de la carpeta de guias y documentos el contenido del Plan de Gestion Integral de Residuos Hospitalarios PGIRH actualizado.</t>
  </si>
  <si>
    <t xml:space="preserve">Se realiza capacitacion a nuevos rurales que fueron vinculados en este periodo socializando el contenido del PGIRH </t>
  </si>
  <si>
    <t>Se realiza una vez al año</t>
  </si>
  <si>
    <t xml:space="preserve">
Reprogramacion de visita por compromisos de la empresa Bioresiduos</t>
  </si>
  <si>
    <t>Programar visita de auditoria a la empresa Bioresiduos para el mes de Septiembre.</t>
  </si>
  <si>
    <t>Se depende del ente territorial para la realizacion de los tramites concernientes a la expedicion de las licencias ambientales.</t>
  </si>
  <si>
    <t>El ente ambiental aun no define fecha de visita.</t>
  </si>
  <si>
    <t>Socializar e implementar programa de reciclaje de la ESE, es una actividad que se realiza una vez al año</t>
  </si>
  <si>
    <t>Se incentiva a los funcionarios de la ESE VIDASINU en el reciclaje y manejo responsable del cuidado del medio ambiente</t>
  </si>
  <si>
    <t>Seguimiento a la participacion de reciclaje y cuidado del medio ambiente a los funcionarios de la ESE VIDASINU.</t>
  </si>
  <si>
    <t>sedes que cumplen y mantienen las condiciones técnico-científicas conforme a estándares de normatividad vigente / Total servicios prestados en la entidad</t>
  </si>
  <si>
    <t>Se realiza seguimiento a la  evaluacion de los requisitos minimos de habilitacion en las sedes programadas de acuerdo a cronograma, se levantan planes de mejora  de acuerdo a los hallazgos obtenidos durante el segundo trimestre de la vigencia 2017.</t>
  </si>
  <si>
    <t>seguimiento al Cumplimiento de los planes de mejora levantados durante visitas de auditoria.</t>
  </si>
  <si>
    <t>Numero de proyectos ejecutados 2017 / Numero de proyectos inScritos 2017</t>
  </si>
  <si>
    <t>Se sigue el la contruccion del hospital la granja el cual se encuentra proyectado para finales de la vigencia 2017</t>
  </si>
  <si>
    <t>Se debe seguir avanzando en la contruccion del hospital de la granja,según lo proyectado para el tercer trimestre de la vigencia 2017</t>
  </si>
  <si>
    <t xml:space="preserve">se sigue con los mantenimientos en los diferentes centros de salud y urgencias, ya que anualmente, estos se les mejoran todas las adecuaciones para prestar servicios seguros y con calidad a los usuarios. </t>
  </si>
  <si>
    <t xml:space="preserve">RESULTADO DEL INDICADOR </t>
  </si>
  <si>
    <t>Se cumplio el 100% en el primer trimestre</t>
  </si>
  <si>
    <t>Se realizaron 35 actividades con agentes comunitarios en salud . De capacitacion y suministro de insumos</t>
  </si>
  <si>
    <t>Mantener los programas de capacitacion  con la red de apoyo , entregar oportunamente los suministros</t>
  </si>
  <si>
    <t># Sesiones Realizadasen el trimestre</t>
  </si>
  <si>
    <t xml:space="preserve">Se realizaron 12 reuniones con las alianzas de usuario urbana y rural </t>
  </si>
  <si>
    <t># de encuentas realizadas en el trimestre</t>
  </si>
  <si>
    <t xml:space="preserve"> Se logra aumentar el numero de usuarios encuestados a 12,543 en el segundo  trimestre del año , Como evidencia se realiza un consolidado de la informacion </t>
  </si>
  <si>
    <t># de usuarios asesorados en deberes y derechos en el trimestre</t>
  </si>
  <si>
    <t>Se le realizo capacitacion a 6.475 usuarios ; las cuales se pueden evidenciar con las planillas de registro</t>
  </si>
  <si>
    <t>Se  aumenta el numero de usuarios 8,178 a quienes se les realizaron charlas sobre diferentes temas; las cuales se pueden evidenciar con las planillas de registro</t>
  </si>
  <si>
    <t>Seguir realizando charlas de capacitacion a nuestros usuarios con la finalidad de que conozcan los servicios y otros temas educativos</t>
  </si>
  <si>
    <t xml:space="preserve"> </t>
  </si>
  <si>
    <t>OBJETIVO: Planear, controlar, evaluar y ejecutar labores de dirección y control del área de atención a los usuarios en la ESE VIDA SINU, que permita el desarrollo coordinado de los programas y metas previamente establecidos y el avance científico de la institución.</t>
  </si>
  <si>
    <t>Ejecución de labores de dirección y control del área de la subdirección científica de la  ESE VIDASINU, que permita el desarrollo coordinado de los programas y metas previamente establecidos y el avance científico de salud.</t>
  </si>
  <si>
    <t xml:space="preserve">Subdirección científica Coordinación de calidad </t>
  </si>
  <si>
    <t xml:space="preserve">Se llevaron a acabo auditorias en la zona rural y urbana, en donde se aplicaron listas de chequeo y se suscribieron planes de mejora </t>
  </si>
  <si>
    <t>Se deben seguir realizando ciclos de auditoria, para ir generando acciones de mejora para cerrar hallazgos.</t>
  </si>
  <si>
    <t>Reporte de indicadores enviados a los entes de control</t>
  </si>
  <si>
    <t>Se realizo envió de los indicadores de calidad a cada uno de los entes de control en las fechas estipuladas, para dar cumplimiento a la normatividad vigente.</t>
  </si>
  <si>
    <t xml:space="preserve">Se deben realizar análisis de los indicadores para ir tomando acciones de mejora dentro de cada uno de los procesos de la institución. </t>
  </si>
  <si>
    <t>Se realizo envió de los indicadores de calidad a cada uno de los entes de control en las fechas estipuladas, para dar cumplimiento a la normatividad vigente</t>
  </si>
  <si>
    <t>Se llevaron a cabo reuniones en cabeza de los lideres de procesos asistenciales, con el fin de sensibilizar al talento humano, la prestación del servicio con humanización y calidad a los usuarios.</t>
  </si>
  <si>
    <t xml:space="preserve">Se deben programar capacitaciones en el tema de humanización a todo el personal asistencial de la ESE VIDA SINU </t>
  </si>
  <si>
    <t>socializacion de deberes y derechos de los usuarios</t>
  </si>
  <si>
    <t xml:space="preserve">Realizar listas de chequeo de los
documentos necesarios para el la revisión de cada una de las guías y protocolos para verificar su aplicación.
</t>
  </si>
  <si>
    <t>Guías y protocolos de las 10 primeras causas de consulta en la ESE VIDA SINU</t>
  </si>
  <si>
    <t>Se actualizaron guías y protocolos según la normatividad vigente</t>
  </si>
  <si>
    <t xml:space="preserve">Realizar la realimentacion sobre la actualización de las guías con todo el personal asistencial de la ESE VIDA SINU </t>
  </si>
  <si>
    <t>Se actualizaron y socializaron guías y protocolos según la normatividad vigente</t>
  </si>
  <si>
    <t xml:space="preserve">Auditoria de historias clínicas de los
programas de hipertensión,crecimiento y desarrollo,partos y urgencia de la ESE VIDASINU. </t>
  </si>
  <si>
    <t xml:space="preserve">Subdirección científica Coordinación de calidad Y PYP </t>
  </si>
  <si>
    <t>Cronograma de auditorias de historias clínicas</t>
  </si>
  <si>
    <t>Se realizo auditoria del primer trimestre de 2017 a las historias clínicas de los programas de hipertensión arterial y diabetes, dichos resultados se socializaron en comité de historias clínicas.</t>
  </si>
  <si>
    <t xml:space="preserve">Seguir con el segundo ciclo de adherencia a guías en historias clínicas </t>
  </si>
  <si>
    <t>Subdirección científica Coordinación de calidad Y PYP</t>
  </si>
  <si>
    <t>Se realizo auditoria del segundo trimestre de 2017 a las historias clínicas de los programas de hipertensión arterial y diabetes, dichos resultados se socializaron en comité de historias clínicas.</t>
  </si>
  <si>
    <t xml:space="preserve">Seguir con e ltercer ciclo de adherencia a guías en historias clínicas </t>
  </si>
  <si>
    <t xml:space="preserve"> Mejoramiento de
la calidad en los
servicios
asistenciales en lo referente a seguridad del paciente</t>
  </si>
  <si>
    <t xml:space="preserve">Subdirección científica grupo de seguridad del paciente y coordinador  de calidad </t>
  </si>
  <si>
    <t>Se realizo análisis de eventos adversos, a través del comité de seguridad del paciente</t>
  </si>
  <si>
    <t>N° de comités realizados/Total de comités ejecutados *100</t>
  </si>
  <si>
    <t>Cronograma de reuniones de comités 2017</t>
  </si>
  <si>
    <t>Se realizaron los comités interdisciplinarios, con cada uno de los responsables, en donde se generaron compromisos para el mejoramiento continuo de los procesos de la ESE VIDA SINU</t>
  </si>
  <si>
    <t>Se debe seguir con el cronograma de reuniones, y el cumplimiento de las tareas asignadas por procesos.</t>
  </si>
  <si>
    <t>Ser realizo segumiento a lod planes de mejora que se generaron en las auditorias aplicadas en el ultimo trimestred e la vigencia 2016,.</t>
  </si>
  <si>
    <t>contratos interadministrativos</t>
  </si>
  <si>
    <t>Para el primer trimestre de la vigencia 2017 no se han reportado planes de intervenciones, debido que estos comienzan a ejecutarse a partir del segundo trimestre de la vigencia actual</t>
  </si>
  <si>
    <t>Se espera realizar seguimiento a los planes de intervenciones colectivas ejecutados durante el segundo trimestre de la vigencia 2017</t>
  </si>
  <si>
    <t>Se espera realizar seguimiento a los planes de intervenciones colectivas ejecutados durante el tercer trimestre de la vigencia 2017</t>
  </si>
  <si>
    <t>Seguir con el registro y seguimiento de las referencias que se envíen a otras ips.</t>
  </si>
  <si>
    <t xml:space="preserve">                                                                                                                     EVALUACION  POA I,II,III Y IV TRIMESTRE DE 2017 PYP</t>
  </si>
  <si>
    <t>OBJETIVO::Planear, controlar, evaluar y ejecutar labores de dirección y control del área de atención a los usuarios en la ESE VIDASINU, que permita el desarrollo coordinado de los programas y metas previamente establecidos y el avance científico de la institución.</t>
  </si>
  <si>
    <t xml:space="preserve">Numero de Historias parametrizadas/sobre total de historias programadas * 100 </t>
  </si>
  <si>
    <t>Se entrega parametrizacion al personal software, continuar con la implementacion en el software</t>
  </si>
  <si>
    <t>Se entrega parametrizacion al personal software, continuar con la implementacion en este</t>
  </si>
  <si>
    <t>Se realizo adquisicion de los insumos para la valoración de desarrollo, aprobados por gerencia, pendiente distribuirlos , Se dotaron 10 consultorios</t>
  </si>
  <si>
    <t>Hacer seguimiento a la elaboracion de las figuras geometricas, y   Distribuir los insumos a los demas consultorios establecer un mecanismo que permita evitar la perdida de los elementos.</t>
  </si>
  <si>
    <t xml:space="preserve">Figuras geometricas  en madera, tubo de carton de 25 cm. </t>
  </si>
  <si>
    <t xml:space="preserve">Hacer seguimiento a la elaboración y distribución de las figuras geometricas </t>
  </si>
  <si>
    <t>Elaboracion y distribucion de la cartilla complementaria para la evaluacion del desarrollo en el menor de 5 años</t>
  </si>
  <si>
    <t>Total de cartilla complementaria para la evaluacion del desarrollo en el menor de 5 años elaborada y socializada</t>
  </si>
  <si>
    <t>Numero de cartillas entregadas/Numero de cartillas proyectadas</t>
  </si>
  <si>
    <t>Numero de carnés entregados/Numero de carnés proyectadas</t>
  </si>
  <si>
    <t>Se continua con la  entrega carné a los demas centros faltamtes</t>
  </si>
  <si>
    <t>Fortalecimiento de la red de apoyo comunitario en la zona urbana y rural con la entrega de insumos para el trabajo en comunidad</t>
  </si>
  <si>
    <t xml:space="preserve">Se realizo la adquisión de los elementos,se inicia con  la distribución </t>
  </si>
  <si>
    <t xml:space="preserve">Verificar constantemente con las integrantes de la red de apoyo la existencia de sus insumos y los informes para su reposicion   </t>
  </si>
  <si>
    <t xml:space="preserve">Actualizar la documentacion de  planes de capacitación, inducción, información y educación de la estrategia IAMI para consulta del personal en los servicios de urgencia y consulta externa   </t>
  </si>
  <si>
    <t>Numero de documentos actualizados/numero de documentos proyectado</t>
  </si>
  <si>
    <t>Documentos en revisión en la oficina de calidad</t>
  </si>
  <si>
    <t>Posterior a la revisión, imprimir los documentos y distribuirlos en los servicios de consulta externa y urgencias de los seis centros donde se atienden embarazadas</t>
  </si>
  <si>
    <t>Certificación de competencias laborales para toma de citologia</t>
  </si>
  <si>
    <t xml:space="preserve">Se certificaron el día 6 de junio de 2017 20 funcionarios de la E.S.E VIDASINÚ </t>
  </si>
  <si>
    <t>Hacer seguimiento del cumplimiento del protocolo por parte del personal certificado.</t>
  </si>
  <si>
    <t xml:space="preserve">Personal capacitado en la estrategia IAMI , con el fin de garantizar la atención integral a la poblacion maternoinfantil. </t>
  </si>
  <si>
    <t>Se inicia curso Continuar con el curso de capacitacion y la certificacion para el 24 de mayo y el 5 de junio</t>
  </si>
  <si>
    <t xml:space="preserve">El objetivo principal es garantizar la sostenibilidad de la estrategia, se certificaron el 24 de mayo y el 5 de junio funcionarios de la E.S.E VIDASINÚ </t>
  </si>
  <si>
    <t>Realizar seguimiento del cumplimiento de la estrategia acorde a lo aprendido en el curso de capacitación.</t>
  </si>
  <si>
    <t>Realizar trimestralmente autoapreciación en todos los 6 centros de atención materno.</t>
  </si>
  <si>
    <t>Enfermeras  lideres de los hospitales con atención materna, Lider Materno Infantil Coordinacion de P y P, Subdireccion cientifica</t>
  </si>
  <si>
    <t>Continuar apoyando a las jefes para que realicen trimestralmente la autoapreciación correspondiente, posterior a la revisión implementar planes de mejora y socializar los resultados  obtenidos.</t>
  </si>
  <si>
    <t>Asistencias al curso de preparación para el embarazo y la maternidad, seguimiento al tratamiento de sífilis gestacional</t>
  </si>
  <si>
    <t>Registros de asistencias al curso de preparación del embarazo y la maternidad, registro que garantiza el apoyo en transporte para la asistencia a las atenciones, controles y seguimiento al tratamiento de la gestante con diagnostico de sífilis gestacional</t>
  </si>
  <si>
    <t xml:space="preserve"> Continuar con la entrega de la  tarjeta El Tike a las usuarias beneficiarias, garantizar el seguimiento de las mismas para su recuperación que permita su recarga y reasignación.</t>
  </si>
  <si>
    <t>Continuar con la dotación de los materiales que constituyen el kit postparto</t>
  </si>
  <si>
    <t>Registros de entrega del kit postparto a las puerperas de la ESE VIDASINÚ</t>
  </si>
  <si>
    <t>Garantizar el seguimiento a la entrega de los kits, verificando con los listados de entrega y los libros de parto de los servicios de urgencia</t>
  </si>
  <si>
    <t>Numero de pacientes con diagnóstico confirmado que reciben tratamiento por timestre</t>
  </si>
  <si>
    <t>Resultados de laboratorios,  historias clínicas y registros en formato de aplicación de tratamiento en urgencia, el carne de esquema de manejo programatico de casos confirmados, base de datos institucional, historia clinica sistematizada y fichas de seguimiento serologico.</t>
  </si>
  <si>
    <t>Pacientes diagnósticadas con tratamientos y seguimientos establecidos</t>
  </si>
  <si>
    <t>Garantizar la aplicando y registro de aplicación de tratamiento para sífilis en el carne de esquema de manejo programatico de casos confirmados, lo que permita dar continuidad del tratamiento y su seguimiento.</t>
  </si>
  <si>
    <t xml:space="preserve">Numero de pacientes tuberculosos con tratamiento supervisado </t>
  </si>
  <si>
    <t>contratacion de servicio de monitoreo inteligente para la red de frio del programa PAI zona urbana</t>
  </si>
  <si>
    <t xml:space="preserve">Numero de neveras monitarizadas en zona urbana </t>
  </si>
  <si>
    <t>1 consultorio rosado</t>
  </si>
  <si>
    <t>Se continua con la entrega de insumos al eprsonal del consultorio rosado para la inplementacion en elconsltorio rosado</t>
  </si>
  <si>
    <t xml:space="preserve">Se realiza seguimeinto a usuasrias atendidas en el consultorio rosado, por medio de llamadas y asignacion de citas. </t>
  </si>
  <si>
    <t>OBJETIVO: Divulgar la comunicación interna y externa hacia los diferentes grupos de interes de la E.S.E. VIDASINÚ, contribuyendo al fortalecimiento de la imagen institucional</t>
  </si>
  <si>
    <t>RESULTADOS DEL INDICADOR</t>
  </si>
  <si>
    <t>Número de Notas Publicadas durante el trimestre</t>
  </si>
  <si>
    <t>facebook , twitter.</t>
  </si>
  <si>
    <t xml:space="preserve">119 notas sobre modelo de atención de la E.S.E. VIDASINÚ </t>
  </si>
  <si>
    <t>Audiencia Pública Realizada en el año</t>
  </si>
  <si>
    <t>Anual</t>
  </si>
  <si>
    <t>fotos, página web , facebook , twitter</t>
  </si>
  <si>
    <t>Número de Boletines Publicados en el trimestre</t>
  </si>
  <si>
    <t xml:space="preserve">página web </t>
  </si>
  <si>
    <t xml:space="preserve">Seguir realizando oportunamente los boletines de prensa </t>
  </si>
  <si>
    <t xml:space="preserve">acta , fotos </t>
  </si>
  <si>
    <t>La actividad semestral se realizó en el primer trimestre con el conversatorio sobre ley estatutaria</t>
  </si>
  <si>
    <t>Tener la planificacion adecuada para llevar a cabo la proxima actividad programada para el segundo semestre del año</t>
  </si>
  <si>
    <t xml:space="preserve">No se han realizado planes de mejoramiento en la oficina de comunicaciones. </t>
  </si>
  <si>
    <t>Realizar estudios y análisis para el desarrollo de actividades relacionadas con la elaboración, administración  y control del presupuesto de la ESE VIDASINU.</t>
  </si>
  <si>
    <t>Planeación anual del Presupesto de la ESE VIDASINU.</t>
  </si>
  <si>
    <t>N° de estudios realizados/Total de estudios aprobados x 100</t>
  </si>
  <si>
    <t xml:space="preserve"> Se llevaron a cabo  estudios en donde se proyecta  obtener el  equilibrio
entre los ingresos y los gastos públicos,  que permitan la sostenibilidad de las finanzas
 en el mediano plazo; la asignación de los recursos de acuerdo con las
disponibilidades de ingresos y las prioridades de gasto; y la utilización eficiente de los
mismos.</t>
  </si>
  <si>
    <t>Seguir realizando estudios en donde el objetivo principal es la utilizacion de los recursos según las necesidades y prioridades de la ESE.</t>
  </si>
  <si>
    <t>Se llevaron a cabo  estudios para el segundo trimestre, en donde se proyecta  obtener el  equilibrio
entre los ingresos y los gastos públicos,  que permitan la sostenibilidad de las finanzas
 en el mediano plazo; la asignación de los recursos de acuerdo con las
disponibilidades de ingresos y las prioridades de gasto; y la utilización eficiente de los
mismos.</t>
  </si>
  <si>
    <t>Coordinar con el superior inmediato la determinación de prioridades presupuestales, acuerdo mensual de gastos y contratos, solicitud de créditos y traslados presupuestales.</t>
  </si>
  <si>
    <t>N° de disponibilidades realizadas/Total de compromisos ejecutados x 100</t>
  </si>
  <si>
    <t>Se expidieron  Certificados y registros  de Disponibilidad Presupuestal, cuyo propósito fue  la
adquisición de un bien o la prestación de un servicio adquirido a través de un proceso de
contratación,los cuales fueron autorizados por la alta direccion de la ESE.</t>
  </si>
  <si>
    <t>Seguir con la expedicion de certificados y registros presupuetales, según las necesidades de la entidad.</t>
  </si>
  <si>
    <t>Realizar ejecucion y seguimiento  presupuestal periodoicamente de los  ingresos  y los gastos comprometidos por la ESE VIDASINU.</t>
  </si>
  <si>
    <t>Total de ingresos de la vigencia/ total de compromisos adquiridos en la  vigencia x 100</t>
  </si>
  <si>
    <t xml:space="preserve">En el proceso de ejecucion presupuestal del primer trimestre de la vigencia 2017,se tomaron desiciones   administrativas, financieras y operativas, lo cual  ayudo a la planificacion de la  utilización de los recursos financieros y materiales,con el objetivo de  llevar a cabo las
actividades y acciones necesarias para el cumplimiento de las metas  del Plan operativo institucional enmarcado dentro del plan de desarrollo vigente. </t>
  </si>
  <si>
    <t>Se sigue en la implementacion del  sistema de costos, el cual ayudara a la entidad a cuantifiacar sus recursos a traves de herramientas de costear por unidadaes de produccion, lo cual genara un mayor margen de utilidad dentro de la ESE.</t>
  </si>
  <si>
    <t>Seguir con la implemtacion del sistema de costos para el tercer trimestre, lo cual ayudara a la toma de decisiones de la entidad y a la optimizacion de los recursos apropiados.</t>
  </si>
  <si>
    <t>Presentar informe periodicos al Jefe Inmediato para una toma de decisiones oportuna.</t>
  </si>
  <si>
    <t>Mantener  informada a la alta direccion.</t>
  </si>
  <si>
    <t>(N° de informes  proyectados / N° total de informes revisados x 100</t>
  </si>
  <si>
    <t>Se presentan informes trimestrales a  la gerencia y subdireccion administrativa en referencia a la ejecucion presupuestal del primer trimestre de la vigencaia 2017, con el objetivo de generar ideas para la toma de decisiones de la ESE.</t>
  </si>
  <si>
    <t>Seguir con la ejecucion y analisis de ingresos y gastos para el segundo trimestre de la vigencia 2017.</t>
  </si>
  <si>
    <t>Se presentan informes trimestrales a  la gerencia y subdireccion administrativa en referencia a la ejecucion presupuestal del segundo trimestre de la vigencaia 2017, con el objetivo de generar ideas para la toma de decisiones de la ESE.</t>
  </si>
  <si>
    <t>Reporte de la información financiera a los entes de vigilancia y control en forma oportuna.</t>
  </si>
  <si>
    <t>Cumplimiento con el envió de los informes a los entes de vigilancia y control.</t>
  </si>
  <si>
    <t>(N° de informes  enviados / N° total de informes requeridos  x 100</t>
  </si>
  <si>
    <t>Se enviaron a los entes de control de forma oportuna, los informes correspondientes al primer trimestre de la vigencia 2017</t>
  </si>
  <si>
    <t>Se enviaron a los entes de control de forma oportuna, los informes correspondientes al segndo  trimestre de la vigencia 2017</t>
  </si>
  <si>
    <t>Se sigue con la aplicación del estudio de sistemas de costos lo cual ha generado el apalancamiento de los costos opertivo de los costos variables, con respecto a los costos fijos, por lo cual se ha generado mayor productividad a menor costo en los procesos que se generan en la institucion.</t>
  </si>
  <si>
    <t xml:space="preserve">Subdireccion administrativa y almacen </t>
  </si>
  <si>
    <t>Se dio  cumplimiento al cronograma de compras proyectado  para el segundo  trimestre de la vigencia 2017</t>
  </si>
  <si>
    <t>Almacen</t>
  </si>
  <si>
    <t>Se realizó pago oportuno de las cuentas presentadas por proveedores de servicio, suministros y demas conceptos a la oficina de tesoreria</t>
  </si>
  <si>
    <t>Se compromete el area de tesoreria a continuar con la gestion de pago.</t>
  </si>
  <si>
    <t xml:space="preserve">Se enviaron los estados financieros e informes a los entes de control, correspondientes al segundo  trimestre de la vigencia actual, dando cumplimiento a la normatividad vigente </t>
  </si>
  <si>
    <t>Se deben seguir enviando los informes requeridos por los entes de control programados para el tercer trimestre de la vigencia 2017</t>
  </si>
  <si>
    <t>Se esta en proceso de homologacion de estados financieros a normas internacionales</t>
  </si>
  <si>
    <t>3/3</t>
  </si>
  <si>
    <t>6/6</t>
  </si>
  <si>
    <t>352/343</t>
  </si>
  <si>
    <t>659/681</t>
  </si>
  <si>
    <t>22545617/21258176</t>
  </si>
  <si>
    <t>35561761/36445082</t>
  </si>
  <si>
    <t>8/8</t>
  </si>
  <si>
    <t>10914362/(10397592+3696489</t>
  </si>
  <si>
    <t>22114022/(18816362+4918872)</t>
  </si>
  <si>
    <t>N° de auditorías realizadas /Total de auditorías programadas  *100</t>
  </si>
  <si>
    <t>No. De
indicadores que
cumplen el
estándar/No. Total  De
indicadores proyectados para seguimiento en el trimestre *100</t>
  </si>
  <si>
    <t xml:space="preserve">N° de charlas realizadas  en el programa de humanizacion institucional en el trimestre/total de charlas programads en el trimestre *100 </t>
  </si>
  <si>
    <t xml:space="preserve">N° de guias y protocolos actualizados/Total de guias y protocolos por actualizar   *100
</t>
  </si>
  <si>
    <t>ejecución de labores de dirección y control del área de la subdirección científica de la  ESE VIDASINU, que permita el desarrollo coordinado de los programas y metas previamente establecidos y el avance científico de salud.</t>
  </si>
  <si>
    <t xml:space="preserve">Realizar verificacones del estandar de  seguridad del paciente   en los
servicios asistenciales y aplicación de
listas de chequeo existentes
</t>
  </si>
  <si>
    <t xml:space="preserve">No. verificaciones ejecutadas en el trimestre a los  servicios asistenciales 
/total de  verificaciones  programadas a los servicios asistencilaes en el trimestre  *100
</t>
  </si>
  <si>
    <t xml:space="preserve"> / N° de  seguimientos de planes de mejora evaluados en el trimestre  / N° total de planes de mejora suscritos en el trimestre *100</t>
  </si>
  <si>
    <t>Numero de  actividades PIC realizadas en el trimestre  /Total de actividades PIC proyectadas en el trimestre  *100</t>
  </si>
  <si>
    <t>N° de remisines aceptadas a otro nivel de complejidad en el trimestre/total de remisiones a otro nivel de complejidad en el trimestre *100</t>
  </si>
  <si>
    <t>Seguimiento a los hallazgos generados en las auditorias aplicadas a los procesos asistencialaes de la institucion.</t>
  </si>
  <si>
    <t>Se realiza  evaluacion de los requisitos minimos de habilitacion en las sedes programadas para este trimestre. Se levantan planes de mejora  de acuerdo a los hallazgos obtenidos.</t>
  </si>
  <si>
    <t>Seguimiento a la gestion realizada por los responsables del cumplimiento de los planes de mejora levantados durante visitas de auditoria.</t>
  </si>
  <si>
    <t>Hacer seguimiento a los planes de mejora que resultaron de la autoevaluación a este estandar.</t>
  </si>
  <si>
    <t>Resolucion 123 de 2013</t>
  </si>
  <si>
    <t>De acuerdo a los procesos a mejorar se estudia cuales podran se priorizados</t>
  </si>
  <si>
    <t xml:space="preserve">Durante el segundo trimestre se realizaron los reportes correspondientes ante los entes de control y EPS con las que actualmente se tiene contratación dentro de los plazos establecidos normativamente.
</t>
  </si>
  <si>
    <t>Tomar las acciones correctivas, producto del analisis del resultado de los indicadores con el fin de  mejorar la prestación del servicio.</t>
  </si>
  <si>
    <t>Durante el segundo trimestre se realizo capacitacion al personal de urgencias sobre manejo de muestra de laboratorio, seguimiento a la ejecucion de la higiene de manos, e identificacion de pacientes.</t>
  </si>
  <si>
    <t xml:space="preserve">Seguimiento a resultados de los participantes en las capacitaciones, protocolo de higiene de manos y otros temas abordados a traves del  programa de seguridad del paciente de la  ESE VIDASINÚ.
</t>
  </si>
  <si>
    <t>Cumplimiento de fechas  establecidas para realizar los comites correspondientes al segundo trimestre de 2017</t>
  </si>
  <si>
    <t>Nº de fallas en la atencion analizadas en el trimestre  / Nº total de fallas en la atencion detectadas en el trimestre *100</t>
  </si>
  <si>
    <t>Mediante el analisis de fallas en la atencion reportadas durante el segundo trimestre se logro identificar e intervenir las causas que originan los eventos adversos e incidentes durante la atencion del usuario.</t>
  </si>
  <si>
    <t>Establecer barreras de seguridad y planes de intervencion con el fin de prevenir la ocurrencia en las fallas de la atención.
Seguimiento a la implementacion y  funcionamiento del aplicativo para el reporte electronico  y analisis de fallas en la atención, mediante el aplicativo EVA</t>
  </si>
  <si>
    <t>Se presenta actualizacion del proceso de urgencias y se inicia  con el proceso de internacion.
Se realiza ademas apoyo en la actualizacion de procedimientos que se relacionen con la implementacion del SARLAFT</t>
  </si>
  <si>
    <t>Continuar con la actualizacion del proceso de internacion e iniciar el proceso de calidad y mejora continua.</t>
  </si>
  <si>
    <t xml:space="preserve">A traves de la Resolucion 469 se da creacion al programa de  Humanizacion de la ESE VIDASINU </t>
  </si>
  <si>
    <t>Socializacion e implementacion del programa de humanizacion en todos los escenarios posibles en la ESE  VIDASINU.</t>
  </si>
  <si>
    <t>N° de Cuentas radicadas y pagadas en tesoreria con cumplimento detodos los requisitos legales ene l trimestre *100/total de cuantas autorizadas para pago en el trimestre *100</t>
  </si>
  <si>
    <t>N° de informes realizados en el trimestre/N°total de  informes  Programados en el trimestre  x 100</t>
  </si>
  <si>
    <t>Número de Acciones de Mejora Realizadas en el trimestre / N° total deAcciones de Mejora Planes deMejoramiento en el trimestre  x 100</t>
  </si>
  <si>
    <t>Se espera que para el tercer trimestre de la vigencia 2017, el software financiero y contable este funcionando completamente y terminar con mas agilidad el proceso de implementacion de las normas internacionales de contabilidad</t>
  </si>
  <si>
    <t xml:space="preserve">N° de Compras
realizadas en el trimestre *100 </t>
  </si>
  <si>
    <t>N° de pedidos suministrados en el trimestre /Total de pedidos requeridos en el trimestre x 100</t>
  </si>
  <si>
    <t xml:space="preserve"># Actividades Realizadas en el trimestre </t>
  </si>
  <si>
    <t>Ninguna</t>
  </si>
  <si>
    <t>Ejecutar 20 (veinte) actividades trimestrales de acuerdo a Matriz de Capacitación, fortaleciendo las competencias comportamentales de los colaboradores del Hospital frente al modelo de atención.</t>
  </si>
  <si>
    <t>Diseñar e implementar un plan de capacitación que fortalezca las competencias necesarias para la implementación del modelo de atención en salud</t>
  </si>
  <si>
    <t>Numero actividades Realizadas Durante el Trimestre</t>
  </si>
  <si>
    <t xml:space="preserve">Se proyecta el plan institucional de capacitacion, con base en  los resultados de las encuestas y las sugerencias de cada jefe de area.                                            Se desarrollaron 29 actividades según lo  programado para este trimestre. </t>
  </si>
  <si>
    <t>Identificarlas herramientas necesarias para la ejecucion de cada actividad a desarrollar,</t>
  </si>
  <si>
    <t>Se desarrollaron 40 actividades según lo  programado para este trimestre.</t>
  </si>
  <si>
    <t>Se desarrollaron 18 actividades según lo  programado para este trimestre.</t>
  </si>
  <si>
    <t>Realizar 2 (dos) actividades Trimestrales de bienestar laboral que permitan mejorar los niveles de eficiencia, satisfacción y desarrollo de los colaboradores en el desempeño de sus labores</t>
  </si>
  <si>
    <t>Con base en los resultados de la encuesta a los empleados, se proyecta las actividades a desarrollar en el 2017 y se presentan al comité de Bienestar Social por su aprobación.                                                    No se desarrollan las s actividades contempladas en el cronograma para este trimestre.</t>
  </si>
  <si>
    <t>Se desarrollaron (3) tres actividades según lo programado para este trimestre</t>
  </si>
  <si>
    <t>Se desarrollo (1) actividad según lo  programado para este trimestre.</t>
  </si>
  <si>
    <t>Cronograma de auditorias realizadas</t>
  </si>
  <si>
    <t xml:space="preserve">Se llevaron a acabo auditorias en la zonas urbana y rural, en donde se aplicaron listas de chequeo y se suscribieron planes de mejora </t>
  </si>
  <si>
    <t>Socializacion de derechos y deberes de los usuarios,  lineamientos del programa de humanizacion de la E.S.E. y  charlas de atencion centrada en el usuario</t>
  </si>
  <si>
    <t>Seguir con la divulgacion del programa de Humanizacion.
Visitar las sedes de la E.S.E. Vidasinú con el el fin de sencivilizar el personal en este tema.</t>
  </si>
  <si>
    <t>Se realiza actualizacion  y socializaron de guías y protocolos determinados según la normatividad vigente</t>
  </si>
  <si>
    <t>Realizar la retroalimentacion sobre los resultados de las evaluaciones de adherencias a las guías con todo el personal responsable  de estos programas.</t>
  </si>
  <si>
    <t xml:space="preserve">Seguir con el tercer ciclo de adherencia a guías en historias clínicas </t>
  </si>
  <si>
    <t xml:space="preserve">Realizar seguimiento a las acciones preventivas y correctivas que se generaron por la ocurrencia de eventos adversos en la ESE VIDA SINU </t>
  </si>
  <si>
    <t>Se sigue con la ejecucion del plan ampliado de inmunizacion realizandose  jornada nacional de vacunacion.
que se  realiza en el tercer trimestre de la vigencia 2017, ademas se firma convenio interadministrativo N° 400-2017 Y 386-2017 suscrito entre el Municipio de Monteria y la E.S.E. VIDASINU</t>
  </si>
  <si>
    <t>Realizar seguimiento a los planes de intervenciones colectivas ejecutados durante el tercer trimestre de la vigencia 2017
Segimiento a las actividaes definidas en los convenios firmados.</t>
  </si>
  <si>
    <t>Se realizaron 57 actividades con agentes comunitarios en salud . De capacitacion en temas como lactancia materna , lavado de manos, violencia intra familiar, afecto , cariño estimulacion temprana ,  y suministro de insumos</t>
  </si>
  <si>
    <t>Se realizaron 14 reuniones con las alianzas de usuario urbana y rural, se realizaron visitas de seguimiento y capacitaciones</t>
  </si>
  <si>
    <t xml:space="preserve"> Se mantiene el numero de usuarios encuestados por encima de  12.000 en el tercer   trimestre del año , Como evidencia se realiza un consolidado de la informacion </t>
  </si>
  <si>
    <t>Se  aumenta el numero de usuarios Capacitados a 10927 a quienes se les realizaron charlas sobre diferentes temas; las cuales se pueden evidenciar con las planillas de registro</t>
  </si>
  <si>
    <t>Se sigue en la construccion del hospital la granja el cual se encuentra proyectado para finales de la vigencia 2017</t>
  </si>
  <si>
    <t>Se debe seguir avanzando en la construccion del hospital de la granja,según lo proyectado para el cuarto trimestre de la vigencia 2017</t>
  </si>
  <si>
    <t>se llevaron a cabo mantenimientos en diferentes sedes de la ESE VIDASINU, en lo referente a mantenimiento de instalaciones locativas proyectadas para el tercer trimestre del 2017</t>
  </si>
  <si>
    <t>Se realiza comité de gestion ambiental GAGAS correspondiente al tercer trimestre de 2017</t>
  </si>
  <si>
    <t xml:space="preserve">Implementar acciones correctivas y  seguimiento a los hallazgos a que diera lugar, posterior a analisis de indicadores.  </t>
  </si>
  <si>
    <t>Se depende del ente territorial para la realizacion de las acciones correctivas que estipule el ente territorial.</t>
  </si>
  <si>
    <t>Se observa compromiso de los funcionarios del area rural para la recoleccion de residuos y en la zona urbana se realiza recoleccion de cartones para el reciclaje  y manejo responsable del cuidado del medio ambiente</t>
  </si>
  <si>
    <t xml:space="preserve">105  notas sobre modelo de atención de la E.S.E. VIDASINÚ </t>
  </si>
  <si>
    <t>Se cumplió la nota en el primer trimestre</t>
  </si>
  <si>
    <t xml:space="preserve">5 boletines de prensa </t>
  </si>
  <si>
    <t xml:space="preserve">Seguir realizando oportunamente los boletines de prensa y aumentar la cifra para el proximo trismestre </t>
  </si>
  <si>
    <t>Planificar adecuadamente para llevar a cabo la proxima actividad programada para el segundo semestre del año</t>
  </si>
  <si>
    <t xml:space="preserve">No se han realizado planes de mejoramiento en el area de comunicaciones. </t>
  </si>
  <si>
    <t>ELABORADO: Auditor De Control Interno</t>
  </si>
  <si>
    <t>INFORMACION</t>
  </si>
  <si>
    <t>IMFORMACION</t>
  </si>
  <si>
    <t>Lograr anualmente una proporción igual o superior a 0,70 en el proceso de adquisición de medicamentos y material médico-quirúrgico mediante mecanismos de compras conjuntas, a través de la Administradora Pública Cooperativa de Empresas Sociales del Estado y/o de mecanismos electrónicos</t>
  </si>
  <si>
    <t>Seguimiento a los hallazgos generados en las auditorias aplicadas a los procesos asistenciales de la institucion.</t>
  </si>
  <si>
    <t xml:space="preserve">Se obtuvo como promedio de la calificación de autoevaluación en la vigencia anterior evaluada de 1.5 y un cumplimiento del 90% en el número de acciones ejecutadas derivadas de las auditorías realizadas, teniendo én cuenta el total de las acciones de mejoramiento programadas para la vigencia, derivadas de los planes de mejora del componente de auditoria registrados en el PAMEC </t>
  </si>
  <si>
    <t>Se da inicio a autoevaluacion de estandares de acreditacion según la Rersolucion 123 de 2012, con el estandar del proceso de atención al cliente asistencial.</t>
  </si>
  <si>
    <t xml:space="preserve">Durante el 3° trimestre se continuan actividades del PAMEC, de acuerdo al cronograma establecido para la ruta critica del mismo; se realiza la priorizacion de las actividaes  a las cuales se les dio mayor peso, las cuales son en total 8 </t>
  </si>
  <si>
    <t>Tomar las acciones correctivas producto de la priorizacion de actividades de acuerdo a los procesos que se intervienen</t>
  </si>
  <si>
    <t>Se presenta ante comité de calidad resultados del PAMEC vigencia 2016 con el fin de cumplir el ultimo paso de la rura critica (Aprendizaje Organizacional)</t>
  </si>
  <si>
    <t xml:space="preserve">Se cumple con  la autoevaluacion y la seleccion de los procesos a mejorar como componentes de la ruta critica de evaluacion del PAMEC                                                                                                                                                                                                                                 </t>
  </si>
  <si>
    <t>Durante el 3° trimestre se continuan actividades del PAMEC, de acuerdo al cronograma establecido para la ruta critica del mismo; se realiza la priorizacion de las actividaes  a las cuales se les dio mayor peso, las cuales son en total 9</t>
  </si>
  <si>
    <t>Analisis de indicadores de acuerdo al reporte mensual de los datos relacionados en de la circular 030, decreto 2193, Resolucion 743, Resolucion 4505 y circular 056.</t>
  </si>
  <si>
    <t xml:space="preserve">Durante el tercer  trimestre se realizaron los reportes correspondientes ante los entes de control y EPS con las que actualmente se tiene contratación dentro de los plazos establecidos normativamente.
</t>
  </si>
  <si>
    <t>Durante el tercer trimestre se realizo capacitacion al personal de urgencias sobre manejo de muestra de laboratorio, seguimiento a la ejecucion de la higiene de manos, e identificacion de pacientes.</t>
  </si>
  <si>
    <t>Cumplimiento de fechas  establecidas para realizar los comites correspondientes al tercer  trimestre de 2017</t>
  </si>
  <si>
    <t>Mediante el analisis de fallas en la atencion reportadas durante el tercer  trimestre se logro identificar e intervenir las causas que originan los eventos adversos e incidentes durante la atencion del usuario.</t>
  </si>
  <si>
    <t>A traves de la Resolucion 469 se da creacion al programa de  Humanizacion de la ESE VIDASINU. En comparacion con el trimetre anterior se aumento el numero de usuarios capacitados en derechos y deberes; actividades y temas relacionados con el buen trato y humanizacion</t>
  </si>
  <si>
    <t>Socializacion e implementacion del programa de humanizacion en todos los escenarios posibles en la ESE  VIDASINU. Continuar a traves de la oficina de SIAU la atencion y socializacion con los usuarios, temas referentes a la humanizacion.</t>
  </si>
  <si>
    <t>Se realizó pago de las cuentas presentadas por proveedores de servicio, suministros y demas conceptos a la oficina de tesoreria</t>
  </si>
  <si>
    <t>9/9</t>
  </si>
  <si>
    <t>Se llevaron a cabo  estudios para el tercer trimestre, en donde se proyecta  obtener el  equilibrio
entre los ingresos y los gastos públicos,  que permitan la sostenibilidad de las finanzas
 en el mediano plazo; la asignación de los recursos de acuerdo con las
disponibilidades de ingresos y las prioridades de gasto; y la utilización eficiente de los
mismos. Se detecta un deficit presupuestal y se le proponen medidas de austeridad en el gasto para evitar el resultado negativo al cierre</t>
  </si>
  <si>
    <t>Seguir realizando estudios en donde el objetivo principal es la utilizacion de los recursos según las necesidades y prioridades de la ESE. Limitar la expedicion de RP según resultado del presente estudio</t>
  </si>
  <si>
    <t>837/878</t>
  </si>
  <si>
    <t>47668456/53274018</t>
  </si>
  <si>
    <t>Seguir con la ejecucion y analisis de ingresos y gastos para el cuarto trimestre de la vigencia 2017.</t>
  </si>
  <si>
    <t>Se enviaron a los entes de control de forma oportuna, los informes correspondientes al tercer  trimestre de la vigencia 2017</t>
  </si>
  <si>
    <t>33464501/(29357344+11914715+8334967)</t>
  </si>
  <si>
    <t>Se recomienda inmediatamente realizar reduccion y aplazamiento de los gastos de funcionamiento como personal, mantenimiento e inversion y gestionar urgentemente los recaudos de la entidad</t>
  </si>
  <si>
    <t>Se dio  cumplimiento al cronograma de compras proyectado  para el tercer  trimestre de la vigencia 2017</t>
  </si>
  <si>
    <t>Se debe seguir con la programacion de las compras según las necesidades y la proyeccion estimada del plan de adquicisiones para el cuarto trimestre de la vigencia 2017</t>
  </si>
  <si>
    <t>1/1</t>
  </si>
  <si>
    <t xml:space="preserve">Se enviaron los estados financieros e informes a los entes de control, correspondientes al tercer  trimestre de la vigencia actual, dando cumplimiento a la normatividad vigente </t>
  </si>
  <si>
    <t>Ejecucion del 90% de cumplimiento del PETI-</t>
  </si>
  <si>
    <t>Se esta llevando a cabo el cronograma de mantenimiento preventivos y correctivos del parque tecnologico, copias de seguridad, politicas de seguridad, administración de sistemas de información.</t>
  </si>
  <si>
    <t>Continuar con los mantenimientos preventivos de acuerdo al plan de mantenimiento institucional, realizar copias de seguridad de la información y gestionar el sistema de información.</t>
  </si>
  <si>
    <t>Se ejecuto el cronograma de mantenimiento preventivo y correctivo y copias de seguridad.</t>
  </si>
  <si>
    <t xml:space="preserve">Se ejecuto el cronograma de mantenimiento preventivo y correctivo y copias de seguridad </t>
  </si>
  <si>
    <t>Cronograma de mantenimiento de equipos informaticos</t>
  </si>
  <si>
    <t xml:space="preserve">Se realizaron mantenimientos preventivos y correctivos a nivel de hadware, software y redes de la institución, se hicieron copia de seguridad de la información en medio fisico y  en la nube mediante licencia de oficce 365 (onedrive), tambien se aplicaron politicas de seguridad mediante licencia de antivirus (Bitdefender) </t>
  </si>
  <si>
    <t>Continuar con la ejecución del cronograma de mantenimientos preventivos tanto a nivel de software como hadware</t>
  </si>
  <si>
    <t>Cronograma de mantenimiento de equipos informaticos- plan de mantenimiento institucional.</t>
  </si>
  <si>
    <t xml:space="preserve">Se realizaron mantenimientos preventivos y correctivos del parque tecnologico de la empresa, se hicieron copia de seguridad de la información en medio fisico y  en la nube mediante licencia de oficce 365 (onedrive), tambien se aplicaron politicas de seguridad mediante licencia de antivirus (Bitdefender) </t>
  </si>
  <si>
    <t>Se espera que para el cuarto trimestre de la vigencia 2017, el software financiero y contable este funcionando completamente y terminar con mas agilidad el proceso de implementacion de las normas internacionales de contabilidad</t>
  </si>
  <si>
    <t>Gestionar propuestas y cotizaciones a distintos proveedores para una mejor aprobacion de dichas actividades.</t>
  </si>
  <si>
    <t>OBJETIVO:Establecer los procedimientos y acciones para la gestión ambiental, con el propósito de mitigar los impactos negativos y fomentar la protección del medio ambiente en relación con las actividades de funcionamiento de la ESE VIDASINU.</t>
  </si>
  <si>
    <t>OBJETIVO:Garantizar el correcto funcionamiento de la tecnologia informatica en la E.S.E Vidasinu, para asegurar la oportunidad, agilidad y veracidad en la informacion de la prestacion de servicios de salud, permitiendo una rapida adaptacion y capacidad de respuesta al cambio, toma de decisiones y mejoramiento continuo</t>
  </si>
  <si>
    <t>OBJETIVO:Supervisar y realizar labores de mantenimiento preventivo y correctivo, a la infraestructura  de los hospitales y centros de salud adscritos a la ESE VIDASINU.</t>
  </si>
  <si>
    <t>OBJETIVO:Garantizar la correcta administracion de los recursos financieros de la E.S.E Vidasinu, asignando los recursos presupuestados a las actividades, planes y programas para su ejecución, registrando en forma efectiva en cada vigencia todas las transacciones financieras, para obtener un sistema de informacion contable confiable de acuerdo a los requisitos establecidos en el marco legal y normativo vigente, como herramienta basica de la toma de decisiones gerenciales</t>
  </si>
  <si>
    <t>OBJETIVO:Velar por el cumplimiento de la normatividad aplicable a la entidad, brindando oportuna asesoria en aspectos juridicos y administrativos, y garantizar que la contratacion de la E.S.E Vidasinu se realice conforme a  los requerimientos y a lo establecido por la ley</t>
  </si>
  <si>
    <t>OBJETIVO: Brindar atencion con calidad, calidez que orienten, informen y den respuesta a los requerimientos de los usuarios, de acuerdo a la normatividad vigente externa e interna, en contribucion a la satisfaccion de los usuarios en la prestacion de los servicios institucionales.</t>
  </si>
  <si>
    <t>Seguimiento a los hallazgos generados en las auditorias aplicadas a los procesos asistencialaes de la institucion. 
Cierre de ciclos.
Elaboracion de cronograma para auditorias 2018</t>
  </si>
  <si>
    <t>Tomar las acciones correctivas para la actividad que quedo en desarrollo, de acuerdo a la priorizacion de las mismas.</t>
  </si>
  <si>
    <t>Durante el 4° trimestre se continuan actividades del PAMEC, de acuerdo al cronograma establecido para la ruta critica del mismo; al final de la vigencia se logra el cumplimiento del 92,3%  en el cumplimiento de acciones priorizadas.</t>
  </si>
  <si>
    <t>Al realizar el cierre de la vigencia 2017 se logra el cierre de 12 de las 13 acciones priorizadas, lo que equivale al 92,3% de cumplimiento.</t>
  </si>
  <si>
    <t>Realizar intervencion especifica para el !| trimestre de 2018 en cuanto a la accion faltante por cerrar.</t>
  </si>
  <si>
    <t>Durante el cuarto  trimestre se realizo capacitacion al personal de zona rural sobre buenas practicas para la higiene de manos, seguimiento a la ejecucion de la higiene de manos, e identificacion de pacientes.</t>
  </si>
  <si>
    <t>Cumplimiento de fechas  establecidas para realizar los comites correspondientes al cuarto trimestre de 2017</t>
  </si>
  <si>
    <t>Para este periodo se finaliza y se entregan los procesos de internacion, atencion al parto, sub procesos de  farmacia y laboratorio clinico como parte del proceso de apoyo diagnostico.</t>
  </si>
  <si>
    <t>Para el 1° trimestre de 2018 continuar con la actualizacion del proceso de apoyo diagnostico e iniciar el proceso de calidad- mejora continua y consulta externa.</t>
  </si>
  <si>
    <t>Socializacion del programa de  Humanizacion a diferentes grupos de colaboradores de la ESE VIDASINU . En comparacion con el trimetre anterior se aumento el numero de usuarios capacitados en derechos y deberes; actividades y temas relacionados con el buentrato y humanizacion</t>
  </si>
  <si>
    <t>Se realiza comité de gestion ambiental GAGAS correspondiente al cuarto trimestre de 2017</t>
  </si>
  <si>
    <t>Al final de la vigencia no fue posible realizar  visita de auditoria a la empresa Bioresiduos. Se programa para realizarla durante el 1° trimestre de 2018</t>
  </si>
  <si>
    <t xml:space="preserve">Se recibe visita del ente ambiental para la entrega de licencias, de las cuales fueron entregadas 4 </t>
  </si>
  <si>
    <t>Se esta a la espera de la entrega de las dos licencias restantes por entregar.
Se programan las adecuaciones pertinentes para el 1° trimestre de 2018</t>
  </si>
  <si>
    <t>Se continua con la  recoleccion material reciclable (carton y papel) en la zona urbana con el fin de dar  manejo responsable al cuidado del medio ambiente</t>
  </si>
  <si>
    <t>Auditor Gestión Ambiental</t>
  </si>
  <si>
    <t xml:space="preserve">Se realiza capacitación a nuevos rurales que fueron vinculados en este periodo socializando el contenido del PGIRH </t>
  </si>
  <si>
    <t>Plan Estrategico de Talento Humano en proceso de actualización, adaptado a la nueva imagen corporativa.</t>
  </si>
  <si>
    <t>Se sigue avanzando en el proceso de  actualización los diferentes componenetes del Plan Estrategico de Talento Humano.</t>
  </si>
  <si>
    <t>Actualizar de manera agil para lograr el 100% los componentes del Plan estrategico de talento humano a la nueva imagen corporativa</t>
  </si>
  <si>
    <t>Se logra finalizar  proceso de  actualización los diferentes componenetes del Plan Estrategico de Talento Humano.</t>
  </si>
  <si>
    <t>La actividad finalizó en el tercer trimestre</t>
  </si>
  <si>
    <t>Se desarrollaron 13 actividades según lo  programado para este trimestre.</t>
  </si>
  <si>
    <t>Se ejecuto el cronograma de mantenimiento preventivo y correctivo, copias de seguridad y el desarrollo del manual de politicas de seguridad de la información.</t>
  </si>
  <si>
    <t>Formato de autoevaluación Resolución 2003 de 2014</t>
  </si>
  <si>
    <t>Se realiza  evaluación de los requisitos mínimos de habilitación en las sedes programadas de acuerdo a cronograma, se levantan planes de mejora  de acuerdo a los hallazgos obtenidos.</t>
  </si>
  <si>
    <t>Se finaliza durante este tiempo el contrato de obra que incluye la primera etapa del proyecto del HOSPITAL LA GRANJA  y se proyecta una segunda fase de acabados finales y obras complementarias para el primer semetre del proximo año.</t>
  </si>
  <si>
    <t>Se debe seguir avanzando en la construcción del hospital de la granja, según lo proyectado para el primer semestre de la vigencia 2018</t>
  </si>
  <si>
    <t>Subdirección Administrativa y Financiera - Arquitecto</t>
  </si>
  <si>
    <t>OBJETIVO:Administrar el talento humano de la Empresa Social del Esatado VIDASINU para garantizar la continuidad en la prestacion de los servicios con personal idoneo y competente, y apoyando el desarrollo de sus competencias y el mejoramiento de las condiciones de trabajo que se reflejen en la calidad de la atencion a nuestros usuarios internos y externos</t>
  </si>
  <si>
    <t>Seguir con el cronograma de mantenimiento proyectado para el primer trimestre de la vigencia 2018</t>
  </si>
  <si>
    <t>Gerencia Subdirección administrativa  Subdirección científica Coordinación de pyp</t>
  </si>
  <si>
    <t>Historias clínicas de AIEPI</t>
  </si>
  <si>
    <t>Gerencia Subdirección administrativa  Subdirección científica Coordinación de pyp lider materno infantil</t>
  </si>
  <si>
    <t xml:space="preserve">Figuras geométricas  en madera, tubo de cartón de 25 cm. </t>
  </si>
  <si>
    <t>Pendiente la distribucion  en zona rural para el mes de enero o febrero del año 2018</t>
  </si>
  <si>
    <t>Gerencia Subdirección administrativa  Subdirección científica, Líder Materno Infantil Coordinación de pyp</t>
  </si>
  <si>
    <t>Gerencia Subdirección administrativa  Subdirección científica, líder Materno infantil Coordinación de pyp</t>
  </si>
  <si>
    <t>Se entrega en  todos los centros de salud y Hospitales de le ESE los carne de los niños y las niñas con los nuevos patrones</t>
  </si>
  <si>
    <t>Gerencia Subdirección administrativa  Subdirección científica, líder Red de apoyo Coordinación de pyp</t>
  </si>
  <si>
    <t>Elementos como: Tapabocas, guantes limpios, acetaminofén, sales de rehidratación oral, solución salina, jeringas 5cc.</t>
  </si>
  <si>
    <t xml:space="preserve">Se entrega a la totalidad del  personal de la red de apoyo los insumos para el manejo de la poblacion de acuerdo a la estrategia de AIEPI comunitario.  </t>
  </si>
  <si>
    <t xml:space="preserve">Verificar la necesidad en el año 2018 de la entrega de insumos de acuerdo al reporte de los integrantes de la red de apoyo. </t>
  </si>
  <si>
    <t xml:space="preserve">Los documentos fueron revisados y estan siendo codificados para el manejo de este de acuerod a la necesida. </t>
  </si>
  <si>
    <t xml:space="preserve">Verificar la necesidad de actualizacion si se requiere de acuerdo alas modificaciones que se generen a nivel nacional o institucional. </t>
  </si>
  <si>
    <t>Certificación de competencias laborales para toma de citología</t>
  </si>
  <si>
    <t>Gerencia Subdirección administrativa  Subdirección científica Coordinación de P y P</t>
  </si>
  <si>
    <t>Lineamientos IAMI y legislación vigente</t>
  </si>
  <si>
    <t>Enfermeras  lideres de los hospitales con atención materna, Líder Materno Infantil Coordinación de P y P, Subdirección científica</t>
  </si>
  <si>
    <t>Gerencia, Subdirección administrativa, subdirección científica</t>
  </si>
  <si>
    <t>Gerencia, Subdirección administrativa, Subdirección científica</t>
  </si>
  <si>
    <t>Registros de entrega del kit postparto a las puérperas de la ESE VIDASINÚ</t>
  </si>
  <si>
    <t>Resultados de laboratorios,  historias clínicas y registros en formato de aplicación de tratamiento en urgencia, el carne de esquema de manejo programático de casos confirmados, base de datos institucional, historia clínica sistematizada y fichas de seguimiento serológico.</t>
  </si>
  <si>
    <t>Pacientes diagnosticadas con tratamientos y seguimientos establecidos</t>
  </si>
  <si>
    <t>Realizar seguimiento a las diferente unidades en la identificacion de casos de sifilis gestacional que reciban tratamiento oprotuno ella y su pareja(s)</t>
  </si>
  <si>
    <t>Gerencia,  Subdirección científica, Líder Salud pública, Coordinación de pyp</t>
  </si>
  <si>
    <t>Pacientes con tratamientos supervisados durante el plan de contigencia del mes de diciembre.</t>
  </si>
  <si>
    <t xml:space="preserve">Gerencia, Coordinador P y P, Líder PAI  </t>
  </si>
  <si>
    <t xml:space="preserve"> Cotización del servicio,  enviar los requisitos para contratar con la ESEVidasinu </t>
  </si>
  <si>
    <t>Continuar con la gestión de la elaboración de contratos y demás compromisos que se generen de este.</t>
  </si>
  <si>
    <t xml:space="preserve">Gerencia, Coordinador P y P, Subdirección administrativa, subdirección científica  </t>
  </si>
  <si>
    <t>Utilización de protocolo de detección temprana de cáncer de mama, prescripción de mamografías a mujeres en edad de 50 a 69 años, examen clínico de mama a partir de los 40 años</t>
  </si>
  <si>
    <t xml:space="preserve">Se realiza seguimiento a usuarias atendidas en el consultorio rosado, por medio de llamadas y asignación de citas. </t>
  </si>
  <si>
    <t>Cronograma de auditorias realizada</t>
  </si>
  <si>
    <t xml:space="preserve">Se concluyeron las auditorias programadas de acuerdo al cronograma de visitas 2017 </t>
  </si>
  <si>
    <t>De acuerdo a los resultados obtenidos en el cumplimiento de los planes de mejora establecidos, realizar programacion para la vigencia 2018 mediante el cual  se continue trabajando en las  actividades que permitan el cumplimiento de ciclos de mejora establecidos.</t>
  </si>
  <si>
    <t>Socialización de derechos y deberes de los usuarios,  lineamientos del programa de humanización de la E.S.E. y  charlas de atención centrada en el usuario</t>
  </si>
  <si>
    <t xml:space="preserve">De acuerdo a los resultados obtenidos en el cumplimiento de socializacion de la divulgacion del  programa de Humanización, establecer cronograma 2018.
</t>
  </si>
  <si>
    <t>Se realiza actualización  y socializaron de guías y protocolos determinados según la normatividad vigente</t>
  </si>
  <si>
    <t>Realizar la retroalimentación sobre los resultados de las evaluaciones de adherencias a las guías con todo el personal responsable  de estos programas.</t>
  </si>
  <si>
    <t>Se realizo auditoria del tercer trimestre de 2017 a las historias clínicas de los programas de hipertensión arterial , diabetes, C y Dllo, morbilidad- C. Ext. y Partos dichos resultados se socializaron en comité de historias clínicas.</t>
  </si>
  <si>
    <t>Verificar cumplimiento de las actividades de mejora y hacer programacion de auditorias de H. Clinicas vigencia 2018.</t>
  </si>
  <si>
    <t xml:space="preserve">Se sugiere realizar el inicio de las actividaes contratatas por medio de los convenios interadministrativo con mayor tiempo de  para cumplir a cabalidad con los objetivos puntuales de cada un de ellos </t>
  </si>
  <si>
    <t>Se realizaron 23  actividades con agentes comunitarios en salud . De capacitacion en temas como alimentacion complementaria e higiene oral ,  y suministro de insumos</t>
  </si>
  <si>
    <t>Se realizaron 12 reuniones con las alianzas de usuario urbana y rural se realizaron visitas de seguimiento y capacitaciones</t>
  </si>
  <si>
    <t xml:space="preserve"> Se logra aumentar el numero de usuarios encuestados a 11,684 en el tercer   trimestre del año , Como evidencia se realiza un consolidado de la informacion </t>
  </si>
  <si>
    <t xml:space="preserve">Disminuye el numero de  usuarios encuestados 11,684  en relacion al ultimo trimestre teniendo en cuenta el numero de dias festivos presentados en este trimestre vs dias laborados  , Como evidencia se realiza un consolidado de la informacion </t>
  </si>
  <si>
    <t>Se  aumenta el numero de usuarios Capacitados  en relacion al  trimestre anterior a 13,598  quienes se les realizaron charlas sobre diferentes temas; las cuales se pueden evidenciar con las planillas de registro</t>
  </si>
  <si>
    <t>Se recomienda para el 2018 realizar cronograma y proyectar presupuesto para coordinar las reuniones mensuales con la alianza de usuarios</t>
  </si>
  <si>
    <t xml:space="preserve">Historias clinicas se encuentra parametrizadas y se estan utilizando con los pacientes que se encuentra en la poblacion objeto, se esta atento cualquier inconveniente pesentado en la implementacion del manejo de esta historia clinica. </t>
  </si>
  <si>
    <t>Continuar con la entrega de las cartilas para la valoracion de crecimiento y desarrollo en los diferentes centros de salud DE ZONA RURAL faltantes, y Verificar la correcta utilización por parte del personal.</t>
  </si>
  <si>
    <t xml:space="preserve">Subdirección administrativa y almacén </t>
  </si>
  <si>
    <t>Se dio  cumplimiento al cronograma de compras proyectado  para el cuarto trimestre de la vigencia 2017</t>
  </si>
  <si>
    <t>Se debe llevar a cabo en coordinacion con la subdireccion administrativa de la entidad, la proyeccion del plan de adquisiones de acuerdo a las actividades y presupuesto que se ejecutara para la vigencia 2018.</t>
  </si>
  <si>
    <t>Almacén</t>
  </si>
  <si>
    <t>Proyectar cronograma de envio de pedidos para la vigencia 2018.</t>
  </si>
  <si>
    <t>Las cuentas de cobro presentadas por proveedores de servicio, suministros y demás conceptos a la oficina de tesorería fueron canceladas en los tiempos correspondientes</t>
  </si>
  <si>
    <t>Se compromete el área de tesorería a continuar con la gestión de pago.</t>
  </si>
  <si>
    <t xml:space="preserve">facebook </t>
  </si>
  <si>
    <t xml:space="preserve">se realizaron 98 notas sobre modelo de atención de la E.S.E. VIDASINÚ  sobre las jornadas de citologia , vacunación , entre otras. </t>
  </si>
  <si>
    <t xml:space="preserve">Se realizaron 4 boletines de prensa que se pueden evidenciar en la pagina web </t>
  </si>
  <si>
    <t xml:space="preserve">Seguir realizando encuentros con la comunidad para atender sus inquietudes y capacitarlos . </t>
  </si>
  <si>
    <t>acta, fotos de la actividad del primer trimestre</t>
  </si>
  <si>
    <t>Planillas de asistencia, actas y registros fotograficos</t>
  </si>
  <si>
    <t xml:space="preserve">Reunión de la Gerente con la Alianza de Usuarios la cual se realizó el 22 de noviembre y se trataron temas de servicios de la ESE , humanización , seguridad del paciente , entre otros. </t>
  </si>
  <si>
    <t>Seguir realizando estudios en donde el objetivo principal es la utilizacion de los recursos según las necesidades y prioridades de la ESE. Tomar la informacion de la vigencia para mejorar la ejecucion del presupuesto 2018</t>
  </si>
  <si>
    <t>1069/1156</t>
  </si>
  <si>
    <t>Realizar seguimiento a los saldos sin ejecutar que quedan en los RP y validar contra el cierre todas las reversiones necesarias</t>
  </si>
  <si>
    <t>56607749/66478301</t>
  </si>
  <si>
    <t>Realizar seguimiento a la cartera que presta merito ejecutivo, acuerdo de pago para realizar flujo de efectivo concerniente al pago de los compromisos que quedaron sin respaldo en tesoreria</t>
  </si>
  <si>
    <t>Realizar informe final a la gerencia y subdireccion administrativa a cerca de las novedades en las presentaciones de informes</t>
  </si>
  <si>
    <t>Enviar informes anuales y realizar la respectiva retroalimentacion a la gerencia</t>
  </si>
  <si>
    <t>48606970/(39863137+14419601+9919913)</t>
  </si>
  <si>
    <t xml:space="preserve">Se espera que para el tecer trimestre de la vigencia 2017, el software financiero y contable este funcionando completamente y terminar con mas agilidad el proceso de implementacion de las normas internacionales de contabilidad. Se han realizado reuniones del comité pero falta actualizar los procesos de acuerdo al plan de mejoramiento. </t>
  </si>
  <si>
    <t xml:space="preserve">El software financiero y contable este funcionando ccon mas agilidad para el proceso de implementacion de las normas internacionales de contabilidad aun falta el sistema de costos y falta integrar algunas areas. </t>
  </si>
  <si>
    <t>. Se han realizado reuniones del comité pero falta actualizar los procesos de acuerdo al plan de mejoramiento.</t>
  </si>
  <si>
    <t xml:space="preserve"> Se han realizado reuniones del comité pero falta actualizar los procesos de acuerdo al plan de mejoramiento.</t>
  </si>
  <si>
    <t xml:space="preserve">N° de conceptos emitidos en el trimestre  / N° total  de solicitudes realizadas en el trimestre </t>
  </si>
  <si>
    <t>N° de resoluciones y acuerdos proyectados en el trimestre  / N°total de resoluciones y acuerdos emitidos en el trimestre.</t>
  </si>
  <si>
    <t xml:space="preserve">N° de actos administrativos ejecutados en el trimestre / N° total de actos administrativos soportados en el trimestre </t>
  </si>
  <si>
    <t xml:space="preserve">N° de consultas y derechos de petición tramitados en el trimestre / N° total de consultas y derechos de petición presentados en el trimestre </t>
  </si>
  <si>
    <t>N° de minutas elaboradas y revisadas en el trimestre / N° total de contratos adjudicados en el trimestre</t>
  </si>
  <si>
    <t>Se enviaron a los entes de control de forma oportuna, los informes correspondientes al cuarto trimestre de la vigencia 2017</t>
  </si>
  <si>
    <t>Se realizo seguimiento a las evaluaciones de los objetivos de cada programa a traves  de auditorias de calidad y concurrentes en las diferentes Hospitales y centros de salud de la ESE VIDASINU</t>
  </si>
  <si>
    <t>Se realizo seguimiento a las evaluacion de los objetivos de cada programa a traves  de auditorias de calidad y concurrentes en las diferentes Hospitales y centros de salud de la ESE VIDASINU</t>
  </si>
  <si>
    <t xml:space="preserve">Alcanzar un promedio de calificación de autoevaluación de los estandares de la Resolucion 123 de 2012,  acorde a los rangos de evaluacion de la Resolucion 743 de 2013  </t>
  </si>
  <si>
    <t>Durante el 4° trimestre se continuan actividades del PAMEC, de acuerdo al cronograma establecido para la ruta critica del mismo; se realiza cierre de ciclos para 12 de las 13 actividades priorizadas.
Se programa para enero de 2018 presentacion de  informe final</t>
  </si>
  <si>
    <t>Tomar las acciones correctivas para la actividad que quedó en desarrollo, de acuerdo a la priorizacion de las mismas.</t>
  </si>
  <si>
    <t xml:space="preserve">Durante el cuarto trimestre se realizaron los reportes correspondientes ante los entes de control y EPS con las que actualmente se tiene contratación dentro de los plazos establecidos normativamente.
</t>
  </si>
  <si>
    <t>Expedir los Certificados y Registros de Disponibilidad Presupuestal de acuerdo a las diferenstes solicitudes de la alta Direccion.</t>
  </si>
  <si>
    <t>El sistema financiero vivió un proceso de integracion y cambio, la expedicion de cdp y RP fue modificada, varios CDP/RP se pueden expedir en un solo documento, por lo cual se considera ineficaz la pretencion de medicion de este indicador. Se sugiere un cambio</t>
  </si>
  <si>
    <t>Se expidieron  Certificados y registros  de Disponibilidad Presupuestal, cuyo propósito fue  la
adquisición de un bien o la prestación de un servicio adquirido a través de un proceso de
contratación, los cuales fueron autorizados por la alta direccion de la ESE.</t>
  </si>
  <si>
    <t>Se sigue en la implementacion del  sistema de costos, el cual ayudara a la entidad a cuantifiacar sus recursos a traves de herramientas de costear por unidades de produccion, lo cual genara un mayor margen de utilidad dentro de la ESE.</t>
  </si>
  <si>
    <t>Seguir con la implementacion del sistema de costos para el cuarto trimestre, lo cual ayudara a la toma de decisiones de la entidad y a la optimizacion de los recursos apropiados.</t>
  </si>
  <si>
    <t xml:space="preserve">En el proceso de ejecucion presupuestal del cuarto trimestre de la vigencia 2017,se tomaron desiciones   administrativas, financieras y operativas, lo cual  ayudo a la planificacion de la  utilización de los recursos financieros y materiales,con el objetivo de  llevar a cabo las
actividades y acciones necesarias para el cumplimiento de las metas  del Plan operativo institucional enmarcado dentro del plan de desarrollo vigente. </t>
  </si>
  <si>
    <t>Ejecuciones presupuestales de la vigencia 2017</t>
  </si>
  <si>
    <t xml:space="preserve">Seguir con el seguimiento de la ejecución presupuestal proyectada para el segundo trimestre de la vigencia 2017, donde se tiene por objetivo distribuir los recursos financieros según las necesidades prioritarias de la institucion. </t>
  </si>
  <si>
    <t>Seguir con la ejecucion y analisis de ingresos y gastos para el tercer trimestre de la vigencia 2017.</t>
  </si>
  <si>
    <t>Se presentan informes trimestrales a  la gerencia y subdireccion administrativa en referencia a la ejecucion presupuestal del tercer trimestre de la vigencaia 2017, con el objetivo de generar ideas para la toma de decisiones de la ESE y por evitar el deficit causado por la disminucion del recaudo y el aumento del gasto generado por los nuevos hospitales.</t>
  </si>
  <si>
    <t>Se presentan informes trimestrales a  la gerencia y subdireccion administrativa en referencia a la ejecucion presupuestal del cuarto trimestre de la vigencaia 2017, con el objetivo de generar ideas para la toma de decisiones de la ESE.</t>
  </si>
  <si>
    <t>Seguir con el envio de informes a los entes de control en las fechas estipuladas por ellos para el segundo trimestre de la vigencia 2017</t>
  </si>
  <si>
    <t>Seguir con el envio de informes a los entes de control en las fechas estipuladas por ellos para el tercer trimestre de la vigencia 2017</t>
  </si>
  <si>
    <t>Seguir con el envio de informes a los entes de control en las fechas estipuladas por ellos para el cuarto trimestre de la vigencia 2017</t>
  </si>
  <si>
    <t>Ingresos por venta de servicios de salud de la vigencia/(compromisos de la vigencia (gastos de personal+ gastos generales + Gastos de operación comercial))*100</t>
  </si>
  <si>
    <t>Se esta llevando a cabo estudio de sistemas de costos, lo cual ha generado como estrategia el  apalancamiento operativo en la sustitución de costos variables por costos fijos, lo cual ha generado   mayores niveles de producción, menor el costo por unidad o por los procesos generados en la entidad.</t>
  </si>
  <si>
    <t>Se nota que los ingresos recurrentes de la entidad no alcanza a cubrir los gastos recurrentes y sus costos, se encuentran desbordado los gastos de funcionamiento de la entidad</t>
  </si>
  <si>
    <t>Se está llevando a cabo estudio de sistemas de costos, lo cual ha generado como estrategia el  apalancamiento operativo en la sustitución de costos variables por costos fijos, lo cual ha generado   mayores niveles de producción, menor el costo por unidad o por los procesos generados en la entidad.</t>
  </si>
  <si>
    <t xml:space="preserve">Se hace un estimado del 25%, debido a que no se puede hacer una medicion cuantitativa,debido a  que esto depende de la demanda de compras que se haga según la necesidad de la entidad  </t>
  </si>
  <si>
    <t xml:space="preserve"> Plan  de adquisiciones </t>
  </si>
  <si>
    <t xml:space="preserve">Se hace un estimado del 25%, debido a que no se puede hacer una medicion cuantitativa, ya que esto depende de la demanda de compras que se haga según la necesidad de la entidad  </t>
  </si>
  <si>
    <t>Se debe seguir con la programación de las compras según las necesidades y la proyeccion estimada del plan de adquicisiones para el tercer trimestre de la vigencia 2017</t>
  </si>
  <si>
    <t xml:space="preserve">Se sigue haciendo un estimado del 25%, debido a que no se puede hacer una medicion cuantitativa, ya que esto depende de la demanda de compras que se haga según la necesidad de la entidad en el trimestre en ejecución  </t>
  </si>
  <si>
    <t>Se ejecutó un estimado del 25% de cada trimestre de acuerdo , debido a la  demanda de compras que se generaron según la necesidad de la entidad en cada uno de los trimestres ejecutados durante la vigencia 2017.</t>
  </si>
  <si>
    <t>Se envian pedidos a cada uno de los hospitales y centros de salud, en las fechas estipuladas por el área de almacen para su cumplimiento</t>
  </si>
  <si>
    <t>Se debe seguir enviando los pedidos de forma puntual y organizada a cada uno de los hospitales y centros de salud de la entidad.</t>
  </si>
  <si>
    <t xml:space="preserve">Solicitud de  pedidos mensuales </t>
  </si>
  <si>
    <t>Se enviaron los  pedidos según la programacion del area de almacen, dando un total cumplimiento y oportuna entrega  a cada uno de los hospitales y centros de salud, en las fechas estipuladas.</t>
  </si>
  <si>
    <t xml:space="preserve">Se enviaron los  pedidos según la programación anual del área de almacén, dando un total cumplimiento y oportuna entrega  a cada uno de los hospitales y centros de salud, en las fechas estipuladas. </t>
  </si>
  <si>
    <t>Oficina de tesoreria</t>
  </si>
  <si>
    <t>Se realizo demora en los pagos por implementacion de normas NIIF en software contable</t>
  </si>
  <si>
    <t>Implementar mecanismos de solución para realizar los pagos en los tiempos establecidos</t>
  </si>
  <si>
    <t>Tesorero e interventores</t>
  </si>
  <si>
    <t>Tesorero</t>
  </si>
  <si>
    <t>Oficina de tesorería</t>
  </si>
  <si>
    <t>Elaboracion de estados financieros trimestrales</t>
  </si>
  <si>
    <t>Contador y grupo contable</t>
  </si>
  <si>
    <t xml:space="preserve">Se enviaron los estados financieros e informes a los entes de control, correspondientes al cuarto  trimestre de la vigencia actual, dando cumplimiento a la normatividad vigente </t>
  </si>
  <si>
    <t>Se deben seguir enviando los informes requeridos por los entes de control programados para la vigencia 2018</t>
  </si>
  <si>
    <t>Avances de implementacion Niif</t>
  </si>
  <si>
    <t>Se enviaron estados financieros bajo NIIF, correspondientes al segundo trimestre de la vigencia actual, dando cumplimiento a los requerimientos normativos de la Contaduria General de la Nacion.</t>
  </si>
  <si>
    <t>Se enviaron estados financieros bajo NIIF, correspondientes al tercer trimestre de la vigencia actual, dando cumplimiento a los requerimientos normativos de la Contaduria General de la Nacion.</t>
  </si>
  <si>
    <t>Se enviaron estados financieros bajo NIIF, correspondientes al cuarto trimestre de la vigencia actual, dando cumplimiento a los requerimientos normativos de la Contaduria General de la Nacion.</t>
  </si>
  <si>
    <t xml:space="preserve">Seguimientos a planes de mejoramiento </t>
  </si>
  <si>
    <t>Se esta a la espera del cumplimiento de la homologacion total a normas internacionales</t>
  </si>
  <si>
    <t xml:space="preserve">Se esta a la espera del cumplimiento de la homologacion total a normas internacionales, Se han realizado reuniones del comité pero falta actualizar los procesos de acuerdo al plan de mejoramiento. </t>
  </si>
  <si>
    <t>Esta visita se programa una vez al año y es ejecutada en el mes de julio</t>
  </si>
  <si>
    <t xml:space="preserve">
Mantener actualizados los reportes de  indicadores  estipulados por la normatividad vigente dentro de los tiempos establecidos para tal fin.</t>
  </si>
  <si>
    <t>Seguimiento a la gestión del tramite presentado a la Corporación Autonoma Regional de los Valles del Sinu y San Jorge (CVS).
Implementar las acciones de manejo del vertimiento cuando sean aprobadas por la Autoridad Ambiental</t>
  </si>
  <si>
    <t>Cien por ciento de historias parametrizadas</t>
  </si>
  <si>
    <t xml:space="preserve">Se entrega a  los 2 centros de salud y hospitales faltantes de zona urbana la dotacion de figuras geometricas e insumos para la valoaracion de la escala abrevidad del desarrollo </t>
  </si>
  <si>
    <t xml:space="preserve">Continuar con la entrega de los centros de salud faltantes. </t>
  </si>
  <si>
    <t xml:space="preserve">Se entregron las figuras  geometricas a  10 centros de salud faltante </t>
  </si>
  <si>
    <t>Se elaboraron  los insumos para la valoración de crecimiento y desarrollo:  figuras geometricas aprobados por gerencia, se distribuye</t>
  </si>
  <si>
    <t>Se entregaron 25 Cartillas elaboradas y se  socializa</t>
  </si>
  <si>
    <t>Continuar con la entrega en los diferentes centros de salud faltantes, y Verificar la correcta utilización por parte del personal.</t>
  </si>
  <si>
    <t>Se entregaron 25 Cartilla elaborada y se  socializa</t>
  </si>
  <si>
    <t xml:space="preserve">El personal debe continuar solicitando a almacen de acuerdo a la necesidad los carnét a medida que se acabe la existencia entregada. </t>
  </si>
  <si>
    <t>Elaborar los carnet de los niños y las niñas con los nuevos patrones y gestionar su impresión</t>
  </si>
  <si>
    <t>Carnet debidamente elaborado acorde a los nuevos patrones</t>
  </si>
  <si>
    <t>Se continua con la  entrega carnét a los demas centros faltamtes</t>
  </si>
  <si>
    <t xml:space="preserve"> Continuar con la distribución de los insumos</t>
  </si>
  <si>
    <t>Continuar con la revsion del otro protocolo pendiente y enviar a calidad</t>
  </si>
  <si>
    <t xml:space="preserve">Capacitación del personal en estrategia IAMI auxiliares de enfermeria y  de  odontologia  Integrantes del grupo SIAU, Regentes y auxiliares de farmacia. </t>
  </si>
  <si>
    <t xml:space="preserve">Entregar kit al 100% de las puerperas de la ESEVidasinu </t>
  </si>
  <si>
    <t xml:space="preserve">Se realizarón análisis de los indicadores para  tomar acciones de mejora dentro de cada uno de los procesos de la institución. </t>
  </si>
  <si>
    <t xml:space="preserve">Numero de historias clinicas auditadas en el trimestre/total de historias clinicas de ingresos en el trimestre *100
</t>
  </si>
  <si>
    <t>Realizar seguimientos a los planes de mejora generados en las auditorias de la vigencia 2017</t>
  </si>
  <si>
    <t>Se realizó seguimiento a lod planes de mejora que se generaron en las auditorias aplicadas en el  trimestre correspondiente de la vigencia 2017</t>
  </si>
  <si>
    <t>Realizar seguimintos a los planes de mejora generados en las auditorias de la vigencia 2017</t>
  </si>
  <si>
    <t>Se realizó segumiento a lod planes de mejora que se generaron en las auditorias aplicadas en el  trimestre correspondiente de la vigencia 2017</t>
  </si>
  <si>
    <t>Realizar seguimintos a los planes de mejora generados en las auditorias de la vigencia 2016-2017</t>
  </si>
  <si>
    <t>Contratos interadministrativos</t>
  </si>
  <si>
    <t xml:space="preserve">Se sigue con la ejecucion del plan ampliado de inmunizacion realizandose una jornada nacional de vacunacion. Para el segundo trimestre de la vigencia 2017 no se han reportado planes de intervenciones, debido que estos comienzan a ejecutarse a partir del segundo trimestre de la vigencia actual </t>
  </si>
  <si>
    <t>Se ejecutaron las actividades incluidas en   los convenios iteradministrativos numeros 400, 256,y 386 del PIC MUNICIPAL</t>
  </si>
  <si>
    <t>Plan de mantenimiento institucional - cronograma de mantenimento</t>
  </si>
  <si>
    <t xml:space="preserve">                                                                                                                             EVALUACION POA CUENTAS MEDICAS Y CARTERA  I,II,III Y IV TRIMESTRE DE 2017.</t>
  </si>
  <si>
    <t>OBJETIVO:Hacer efectivo el recaudo financiero por la venta de servicios a nuestros clientes, para garantizar el buen funcionamiento Institucional.</t>
  </si>
  <si>
    <t>VALOR FINAL O META PREVISTA</t>
  </si>
  <si>
    <t>Radicación oportuna y completamente las cuentas por venta de servicios y recaudo de cartera, asegurando la disponibilidad de recursos para el financiamiento de la operación y funcionamiento de la Entidad</t>
  </si>
  <si>
    <t>Realizar seguimiento a la radicación oportuna y completa de las cuentas por venta de servicios y recaudo de cartera, asegurando la disponibilidad de recursos para el financiamiento de la operación y funcionamiento de la Entidad</t>
  </si>
  <si>
    <t>Porcentaje (%) del (Valor Total Facturacion Radicada del Periodo / Valor Total Facturacion Causada del Periodo)</t>
  </si>
  <si>
    <t>Porcentual/
cualitativo/
cuantitativo</t>
  </si>
  <si>
    <t>Cuentas medicas
Facturacion</t>
  </si>
  <si>
    <t xml:space="preserve">Facturas radicadas </t>
  </si>
  <si>
    <t xml:space="preserve">   ($15.092.224.762)
------------------------
($15.888.9509.899)</t>
  </si>
  <si>
    <t>1. Elaborar las facturas en el periodo de la prestacion del servicio o mas tardar los 5 dias siguientes.
2. Radicar a mas tardar los 10 dias siguientes a la facturacion.</t>
  </si>
  <si>
    <t xml:space="preserve">   ($15.243.790.942)
----------------------
($16.038.473.148)</t>
  </si>
  <si>
    <t>Seguir con la radicación de las facturas para el tercer trimestre de la vigencia actual</t>
  </si>
  <si>
    <t>($16.115.140.704)
------------------------
($16.895.197.112)</t>
  </si>
  <si>
    <t>($12.748.936.822) 
------------------------
($18.308.465.530)</t>
  </si>
  <si>
    <t>Porcentaje (%) del (Valor Total Recaudo de la Venta de Servicios de Salud del Periodo / Valor Total Facturación Causada del Periodo)</t>
  </si>
  <si>
    <t xml:space="preserve"> ($17.246.644.353)
----------------------
($22.049.561.729)</t>
  </si>
  <si>
    <t xml:space="preserve">1. Implementar acciones juridicas a la cartera corriente.
</t>
  </si>
  <si>
    <t xml:space="preserve"> ($10.672.247.860)
----------------------
($16.038.473.148)</t>
  </si>
  <si>
    <t>Seguir con la  gestión de cobro juridico .</t>
  </si>
  <si>
    <t>($11.284.381.428)
-------------------------
($16.895.197.112)</t>
  </si>
  <si>
    <t xml:space="preserve"> 
($12.748.936.822) 
------------------------
($18.308.465.530)</t>
  </si>
  <si>
    <t>Analizar las causalidad de glosas realizadas a la ESE  para la implementacion de acciones de mejora que permitan eliminar sus causas.</t>
  </si>
  <si>
    <t>Reducir las glosas definitivas, mediante la ejecución de acciones de mejora que permitan eliminar sus causas.</t>
  </si>
  <si>
    <t>Porcentaje (%) expresado como: Valor Total Facturado Sin Glosas / Total Valor Facturado</t>
  </si>
  <si>
    <t>Auditor Cuentas Medicas-Analista de Cartera</t>
  </si>
  <si>
    <t>conciliacion de glosas con las eps-s</t>
  </si>
  <si>
    <t>( 15.888.950.989-$660.726.828)
---------------------
($15.888.950.989)</t>
  </si>
  <si>
    <t>1. Implementar la auditoria prefactura.
2. Realizar la factura tal como lo dice la EPS</t>
  </si>
  <si>
    <t>($16.038.473.148- $535.832.540) 
---------------------
($16.038.473.148)</t>
  </si>
  <si>
    <t>Conciliacion de glosas con las eps-s</t>
  </si>
  <si>
    <t>(16.895.197.112-$675.275.648)
----------------------
($16.895.197.112)</t>
  </si>
  <si>
    <t>($18.308.465.530-$558.141.087)
---------------------
($18.308.465.530)</t>
  </si>
  <si>
    <t>Porcentaje (%) expresado como: Numero de glosas identificas contestdadas en el periodo / numero total de glosas identificadas recibidas en ep periodo</t>
  </si>
  <si>
    <t>Auditor de cuentas
Equipo tecnico de la ESE</t>
  </si>
  <si>
    <t>(663)
----------
(674)</t>
  </si>
  <si>
    <t>1. Conciliar los recobros en el periodo contractual de la vigencia.
2. Aumentar la captacion de usuarios en los programas de PyP.
3. Implementar acciones y responder las glosas, según las causas de la glosas</t>
  </si>
  <si>
    <t>(427)
--------
(431)</t>
  </si>
  <si>
    <t>(346)
-----------
(378)</t>
  </si>
  <si>
    <t>(142)
----------
(150)</t>
  </si>
  <si>
    <t>Informes enviados a los entes de control en el segundo trimestre de la vigencia 2017</t>
  </si>
  <si>
    <t>Informes enviados a los entes de control en el tercer trimestre de la vigencia 2017</t>
  </si>
  <si>
    <t>Informes enviados a los entes de control en el cuarto trimestre de la vigencia 2017</t>
  </si>
  <si>
    <t>Minutas revisadas en el segundo trimestre de 2017.</t>
  </si>
  <si>
    <t>Minutas revisadas en el tercer trimestre de 2017.</t>
  </si>
  <si>
    <t>Minutas revisadas en el cuarto trimestre de 2017.</t>
  </si>
  <si>
    <t>Resoluciones proyectadas en el segundo trimestre de 2017</t>
  </si>
  <si>
    <t>Se proyectaron resoluciones  y acuerdos según la contratación realizada en el segundo trimestre de la vigencia 2017.</t>
  </si>
  <si>
    <t>Resoluciones proyectadas en el tercer trimestre de 2017</t>
  </si>
  <si>
    <t>Se proyectaron resoluciones  y acuerdos según la contratación realizada en el tercer trimestre de la vigencia 2017.</t>
  </si>
  <si>
    <t>Resoluciones proyectadas en el cuarto trimestre de 2017</t>
  </si>
  <si>
    <t>Se proyectaron resoluciones  y acuerdos según la contratación realizada en el cuarto trimestre de la vigencia 2017.</t>
  </si>
  <si>
    <t>Se presta asesoría jurídica en cada una de las decisiones que la alta dirección crea pertinente para su aplicación y sea requerida el area juridica</t>
  </si>
  <si>
    <t xml:space="preserve">se contestan oportunamente las demandas presentadas y se llevan a cabo comités de conciliación </t>
  </si>
  <si>
    <t xml:space="preserve">se reciben estudios previos y solicitudes de disponibiidad presupuestal formulando mediante ellos los terminos a traves de los cuales se hacen las convocatorias de contratación </t>
  </si>
  <si>
    <t>Se proyectaron y revisaron las minutas de los contratos celebrados en el primer trimestre de la vigencia 2017.</t>
  </si>
  <si>
    <t>Se proyectaron y revisaron las minutas de los contratos celebrados en el segundo trimestre de la vigencia 2017.</t>
  </si>
  <si>
    <t>Se proyectaron y revisaron las minutas de los contratos celebrados en el tercer trimestre de la vigencia 2017.</t>
  </si>
  <si>
    <t>Se proyectaron y revisaron las minutas de los contratos celebrados en el cuarto trimestre de la vigencia 2017.</t>
  </si>
  <si>
    <t>En respuesta de las solicitudes de conciliacion se reune el comité y se concurre a traves de apoderado a las audencias convocadas.</t>
  </si>
  <si>
    <t>En respuesta de las solicitudes de conciliacion se reune el comité y se concurre a traves de apoderado a las audencias convocadas..</t>
  </si>
  <si>
    <t>EVALUACION CONSOLIDADA POR DEPENDENCIAS</t>
  </si>
  <si>
    <t>DEPENDENCIA</t>
  </si>
  <si>
    <t>CALIFICACIÓN (1-10)</t>
  </si>
  <si>
    <t>PORCENTAJE (0 -100%)</t>
  </si>
  <si>
    <t>CALIDAD</t>
  </si>
  <si>
    <t>COMUNICACIONES</t>
  </si>
  <si>
    <t>CARTERA</t>
  </si>
  <si>
    <t>GESTION FINANCIERA</t>
  </si>
  <si>
    <t>GESTION AMBIENTAL</t>
  </si>
  <si>
    <t>INFRAESTRUCTURA</t>
  </si>
  <si>
    <t>JURIDICA</t>
  </si>
  <si>
    <t>SIAU</t>
  </si>
  <si>
    <t>SISTEMAS DE INFORMACION</t>
  </si>
  <si>
    <t>SUBDIRECCION CIENTIFICA</t>
  </si>
  <si>
    <t>P Y P</t>
  </si>
  <si>
    <t>TALENTO HUMANO</t>
  </si>
  <si>
    <t>CALIFICACION TOTAL E.S.E VIDASINU 2017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</si>
</sst>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240A]dddd\,\ dd&quot; de &quot;mmmm&quot; de &quot;yyyy"/>
    <numFmt numFmtId="186" formatCode="[$-240A]hh:mm:ss\ AM/PM"/>
  </numFmts>
  <fonts count="66">
    <font>
      <sz val="11"/>
      <color theme="1"/>
      <name val="Calibri"/>
      <family val="2"/>
    </font>
    <font>
      <sz val="11"/>
      <color indexed="8"/>
      <name val="Calibri"/>
      <family val="2"/>
    </font>
    <font>
      <u val="single"/>
      <sz val="9"/>
      <name val="Tahoma"/>
      <family val="2"/>
    </font>
    <font>
      <b/>
      <sz val="9"/>
      <name val="Tahoma"/>
      <family val="2"/>
    </font>
    <font>
      <sz val="9"/>
      <name val="Tahoma"/>
      <family val="2"/>
    </font>
    <font>
      <sz val="10"/>
      <name val="GothamBook"/>
      <family val="0"/>
    </font>
    <font>
      <b/>
      <sz val="10"/>
      <color indexed="8"/>
      <name val="GothamBook"/>
      <family val="0"/>
    </font>
    <font>
      <b/>
      <sz val="10"/>
      <name val="GothamBook"/>
      <family val="0"/>
    </font>
    <font>
      <sz val="10"/>
      <color indexed="8"/>
      <name val="GothamBook"/>
      <family val="0"/>
    </font>
    <font>
      <b/>
      <sz val="9"/>
      <name val="GothamBook"/>
      <family val="0"/>
    </font>
    <font>
      <sz val="9"/>
      <color indexed="8"/>
      <name val="Gotham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GothamBook"/>
      <family val="0"/>
    </font>
    <font>
      <b/>
      <sz val="18"/>
      <color indexed="8"/>
      <name val="GothamBook"/>
      <family val="0"/>
    </font>
    <font>
      <sz val="20"/>
      <color indexed="8"/>
      <name val="GothamBook"/>
      <family val="0"/>
    </font>
    <font>
      <b/>
      <sz val="20"/>
      <color indexed="8"/>
      <name val="GothamBook"/>
      <family val="0"/>
    </font>
    <font>
      <b/>
      <sz val="12"/>
      <color indexed="8"/>
      <name val="Gothamb"/>
      <family val="0"/>
    </font>
    <font>
      <sz val="11"/>
      <color indexed="8"/>
      <name val="Gothamb"/>
      <family val="0"/>
    </font>
    <font>
      <b/>
      <sz val="11"/>
      <color indexed="8"/>
      <name val="Gothamb"/>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GothamBook"/>
      <family val="0"/>
    </font>
    <font>
      <sz val="11"/>
      <color theme="1"/>
      <name val="GothamBook"/>
      <family val="0"/>
    </font>
    <font>
      <b/>
      <sz val="18"/>
      <color theme="1"/>
      <name val="GothamBook"/>
      <family val="0"/>
    </font>
    <font>
      <sz val="20"/>
      <color theme="1"/>
      <name val="GothamBook"/>
      <family val="0"/>
    </font>
    <font>
      <b/>
      <sz val="10"/>
      <color theme="1"/>
      <name val="GothamBook"/>
      <family val="0"/>
    </font>
    <font>
      <sz val="9"/>
      <color theme="1"/>
      <name val="GothamBook"/>
      <family val="0"/>
    </font>
    <font>
      <b/>
      <sz val="20"/>
      <color theme="1"/>
      <name val="GothamBook"/>
      <family val="0"/>
    </font>
    <font>
      <sz val="10"/>
      <color rgb="FF000000"/>
      <name val="GothamBook"/>
      <family val="0"/>
    </font>
    <font>
      <b/>
      <sz val="12"/>
      <color theme="1"/>
      <name val="Gothamb"/>
      <family val="0"/>
    </font>
    <font>
      <sz val="11"/>
      <color theme="1"/>
      <name val="Gothamb"/>
      <family val="0"/>
    </font>
    <font>
      <b/>
      <sz val="11"/>
      <color theme="1"/>
      <name val="Gothamb"/>
      <family val="0"/>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rgb="FF00FF0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rgb="FFFFFF97"/>
        <bgColor indexed="64"/>
      </patternFill>
    </fill>
    <fill>
      <patternFill patternType="solid">
        <fgColor rgb="FF4AF6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right style="medium"/>
      <top/>
      <bottom/>
    </border>
    <border>
      <left/>
      <right/>
      <top/>
      <bottom style="thin"/>
    </border>
    <border>
      <left/>
      <right style="medium"/>
      <top/>
      <bottom style="thin"/>
    </border>
    <border>
      <left/>
      <right style="medium"/>
      <top style="thin"/>
      <bottom style="thin"/>
    </border>
    <border>
      <left style="medium"/>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medium"/>
      <right style="medium"/>
      <top style="thin"/>
      <bottom/>
    </border>
    <border>
      <left style="medium"/>
      <right style="medium"/>
      <top/>
      <bottom/>
    </border>
    <border>
      <left style="medium"/>
      <right style="medium"/>
      <top/>
      <bottom style="thin"/>
    </border>
    <border>
      <left style="thin"/>
      <right style="medium"/>
      <top/>
      <bottom/>
    </border>
    <border>
      <left style="thin"/>
      <right style="medium"/>
      <top/>
      <bottom style="medium"/>
    </border>
    <border>
      <left style="medium"/>
      <right style="thin"/>
      <top/>
      <bottom style="mediu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515">
    <xf numFmtId="0" fontId="0" fillId="0" borderId="0" xfId="0" applyFont="1" applyAlignment="1">
      <alignment/>
    </xf>
    <xf numFmtId="9" fontId="54" fillId="0" borderId="0" xfId="55" applyFont="1" applyAlignment="1">
      <alignment/>
    </xf>
    <xf numFmtId="0" fontId="55" fillId="0" borderId="0" xfId="0" applyFont="1" applyAlignment="1">
      <alignment/>
    </xf>
    <xf numFmtId="0" fontId="5" fillId="0" borderId="10" xfId="0" applyFont="1" applyBorder="1" applyAlignment="1">
      <alignment horizontal="left" vertical="center" wrapText="1"/>
    </xf>
    <xf numFmtId="0" fontId="54" fillId="0" borderId="0" xfId="0" applyFont="1" applyAlignment="1">
      <alignment/>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3" xfId="0" applyFont="1" applyFill="1" applyBorder="1" applyAlignment="1">
      <alignment horizontal="center" vertical="center" wrapText="1"/>
    </xf>
    <xf numFmtId="9" fontId="56" fillId="34" borderId="0" xfId="0" applyNumberFormat="1" applyFont="1" applyFill="1" applyAlignment="1">
      <alignment horizontal="center"/>
    </xf>
    <xf numFmtId="0" fontId="7" fillId="37" borderId="11" xfId="0" applyFont="1" applyFill="1" applyBorder="1" applyAlignment="1">
      <alignment horizontal="center" vertical="center"/>
    </xf>
    <xf numFmtId="0" fontId="7" fillId="37" borderId="11" xfId="0" applyFont="1" applyFill="1" applyBorder="1" applyAlignment="1">
      <alignment horizontal="center" vertical="center" wrapText="1"/>
    </xf>
    <xf numFmtId="9" fontId="57" fillId="34" borderId="0" xfId="0" applyNumberFormat="1" applyFont="1" applyFill="1" applyAlignment="1">
      <alignment horizontal="center"/>
    </xf>
    <xf numFmtId="0" fontId="57" fillId="0" borderId="0" xfId="0" applyFont="1" applyAlignment="1">
      <alignment horizontal="center"/>
    </xf>
    <xf numFmtId="9" fontId="58" fillId="34" borderId="11" xfId="0" applyNumberFormat="1" applyFont="1" applyFill="1" applyBorder="1" applyAlignment="1">
      <alignment/>
    </xf>
    <xf numFmtId="9" fontId="54" fillId="34" borderId="0" xfId="0" applyNumberFormat="1" applyFont="1" applyFill="1" applyAlignment="1">
      <alignment horizontal="center"/>
    </xf>
    <xf numFmtId="9" fontId="54" fillId="0" borderId="0" xfId="0" applyNumberFormat="1" applyFont="1" applyAlignment="1">
      <alignment/>
    </xf>
    <xf numFmtId="9" fontId="58" fillId="34" borderId="0" xfId="0" applyNumberFormat="1" applyFont="1" applyFill="1" applyAlignment="1">
      <alignment horizontal="center"/>
    </xf>
    <xf numFmtId="0" fontId="58" fillId="0" borderId="0" xfId="0" applyFont="1" applyAlignment="1">
      <alignment vertical="center"/>
    </xf>
    <xf numFmtId="9" fontId="58" fillId="0" borderId="0" xfId="0" applyNumberFormat="1" applyFont="1" applyAlignment="1">
      <alignment vertical="center"/>
    </xf>
    <xf numFmtId="0" fontId="54" fillId="0" borderId="0" xfId="0" applyFont="1" applyAlignment="1">
      <alignment vertical="center"/>
    </xf>
    <xf numFmtId="0" fontId="54" fillId="0" borderId="0" xfId="0" applyFont="1" applyAlignment="1">
      <alignment horizontal="center"/>
    </xf>
    <xf numFmtId="0" fontId="54" fillId="0" borderId="0" xfId="0" applyFont="1" applyFill="1" applyBorder="1" applyAlignment="1">
      <alignment/>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54" fillId="0" borderId="0" xfId="0" applyFont="1" applyFill="1" applyBorder="1" applyAlignment="1">
      <alignment wrapText="1"/>
    </xf>
    <xf numFmtId="0" fontId="54" fillId="0" borderId="0" xfId="0" applyFont="1" applyAlignment="1">
      <alignment wrapText="1"/>
    </xf>
    <xf numFmtId="9" fontId="54" fillId="0" borderId="0" xfId="0" applyNumberFormat="1" applyFont="1" applyFill="1" applyBorder="1" applyAlignment="1">
      <alignment wrapText="1"/>
    </xf>
    <xf numFmtId="0" fontId="58" fillId="0" borderId="0" xfId="0" applyFont="1" applyBorder="1" applyAlignment="1">
      <alignment/>
    </xf>
    <xf numFmtId="0" fontId="8" fillId="34" borderId="14"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9" fontId="5" fillId="38" borderId="17" xfId="0" applyNumberFormat="1" applyFont="1" applyFill="1" applyBorder="1" applyAlignment="1">
      <alignment horizontal="center" vertical="center"/>
    </xf>
    <xf numFmtId="0" fontId="8" fillId="16" borderId="17"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13" borderId="17" xfId="0" applyNumberFormat="1"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16" borderId="17" xfId="0" applyNumberFormat="1" applyFont="1" applyFill="1" applyBorder="1" applyAlignment="1">
      <alignment horizontal="center" vertical="center" wrapText="1"/>
    </xf>
    <xf numFmtId="0" fontId="8" fillId="40" borderId="17"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9" fillId="0" borderId="0" xfId="0" applyFont="1" applyAlignment="1">
      <alignment/>
    </xf>
    <xf numFmtId="0" fontId="9" fillId="33" borderId="11" xfId="0" applyFont="1" applyFill="1" applyBorder="1" applyAlignment="1">
      <alignment horizontal="center" vertical="center"/>
    </xf>
    <xf numFmtId="0" fontId="9" fillId="33" borderId="11" xfId="0" applyFont="1" applyFill="1" applyBorder="1" applyAlignment="1">
      <alignment horizontal="center" vertical="center" wrapText="1"/>
    </xf>
    <xf numFmtId="0" fontId="10" fillId="41" borderId="11" xfId="0" applyFont="1" applyFill="1" applyBorder="1" applyAlignment="1">
      <alignment horizontal="center" vertical="center" wrapText="1"/>
    </xf>
    <xf numFmtId="9" fontId="60" fillId="34" borderId="11" xfId="0" applyNumberFormat="1" applyFont="1" applyFill="1" applyBorder="1" applyAlignment="1">
      <alignment/>
    </xf>
    <xf numFmtId="0" fontId="60" fillId="0" borderId="0" xfId="0" applyFont="1" applyAlignment="1">
      <alignment/>
    </xf>
    <xf numFmtId="9" fontId="8" fillId="13" borderId="17" xfId="0" applyNumberFormat="1" applyFont="1" applyFill="1" applyBorder="1" applyAlignment="1">
      <alignment horizontal="center" vertical="center" wrapText="1"/>
    </xf>
    <xf numFmtId="9" fontId="8" fillId="39" borderId="17" xfId="0" applyNumberFormat="1" applyFont="1" applyFill="1" applyBorder="1" applyAlignment="1">
      <alignment horizontal="center" vertical="center" wrapText="1"/>
    </xf>
    <xf numFmtId="9" fontId="8" fillId="16" borderId="17" xfId="0" applyNumberFormat="1" applyFont="1" applyFill="1" applyBorder="1" applyAlignment="1">
      <alignment horizontal="center" vertical="center" wrapText="1"/>
    </xf>
    <xf numFmtId="9" fontId="8" fillId="40" borderId="17" xfId="0" applyNumberFormat="1" applyFont="1" applyFill="1" applyBorder="1" applyAlignment="1">
      <alignment horizontal="center" vertical="center" wrapText="1"/>
    </xf>
    <xf numFmtId="0" fontId="8" fillId="40" borderId="17" xfId="0" applyFont="1" applyFill="1" applyBorder="1" applyAlignment="1">
      <alignment vertical="center" wrapText="1"/>
    </xf>
    <xf numFmtId="0" fontId="5" fillId="0" borderId="11" xfId="0" applyFont="1" applyBorder="1" applyAlignment="1">
      <alignment horizontal="left" vertical="center" wrapText="1"/>
    </xf>
    <xf numFmtId="9" fontId="58" fillId="42" borderId="0" xfId="0" applyNumberFormat="1" applyFont="1" applyFill="1" applyAlignment="1">
      <alignment vertical="center"/>
    </xf>
    <xf numFmtId="9" fontId="0" fillId="0" borderId="0" xfId="0" applyNumberFormat="1" applyFont="1" applyAlignment="1">
      <alignment vertical="center"/>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3" xfId="0" applyFont="1" applyFill="1" applyBorder="1" applyAlignment="1">
      <alignment horizontal="center" vertical="center" wrapText="1"/>
    </xf>
    <xf numFmtId="9" fontId="5" fillId="34" borderId="11" xfId="0" applyNumberFormat="1" applyFont="1" applyFill="1" applyBorder="1" applyAlignment="1">
      <alignment horizontal="center" vertical="center"/>
    </xf>
    <xf numFmtId="9" fontId="5" fillId="34" borderId="13" xfId="0" applyNumberFormat="1" applyFont="1" applyFill="1" applyBorder="1" applyAlignment="1">
      <alignment horizontal="center" vertical="center"/>
    </xf>
    <xf numFmtId="9" fontId="5" fillId="34" borderId="19" xfId="0" applyNumberFormat="1" applyFont="1" applyFill="1" applyBorder="1" applyAlignment="1">
      <alignment horizontal="center" vertical="center"/>
    </xf>
    <xf numFmtId="9" fontId="5" fillId="34" borderId="18" xfId="0" applyNumberFormat="1" applyFont="1" applyFill="1" applyBorder="1" applyAlignment="1">
      <alignment horizontal="center" vertical="center"/>
    </xf>
    <xf numFmtId="9" fontId="5" fillId="34" borderId="20" xfId="0" applyNumberFormat="1" applyFont="1" applyFill="1" applyBorder="1" applyAlignment="1">
      <alignment horizontal="center" vertical="center"/>
    </xf>
    <xf numFmtId="0" fontId="8" fillId="16" borderId="19" xfId="0" applyNumberFormat="1" applyFont="1" applyFill="1" applyBorder="1" applyAlignment="1">
      <alignment horizontal="center" vertical="center" wrapText="1"/>
    </xf>
    <xf numFmtId="0" fontId="8" fillId="16" borderId="18" xfId="0" applyNumberFormat="1" applyFont="1" applyFill="1" applyBorder="1" applyAlignment="1">
      <alignment horizontal="center" vertical="center" wrapText="1"/>
    </xf>
    <xf numFmtId="0" fontId="8" fillId="16" borderId="20"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0" fontId="8" fillId="32" borderId="13" xfId="0" applyNumberFormat="1" applyFont="1" applyFill="1" applyBorder="1" applyAlignment="1">
      <alignment horizontal="center" vertical="center" wrapText="1"/>
    </xf>
    <xf numFmtId="9" fontId="5" fillId="34" borderId="12" xfId="0" applyNumberFormat="1" applyFont="1" applyFill="1" applyBorder="1" applyAlignment="1">
      <alignment horizontal="center" vertical="center"/>
    </xf>
    <xf numFmtId="9" fontId="5" fillId="34" borderId="17" xfId="0" applyNumberFormat="1" applyFont="1" applyFill="1" applyBorder="1" applyAlignment="1">
      <alignment horizontal="center" vertical="center"/>
    </xf>
    <xf numFmtId="0" fontId="8" fillId="32" borderId="12" xfId="0" applyNumberFormat="1" applyFont="1" applyFill="1" applyBorder="1" applyAlignment="1">
      <alignment horizontal="center" vertical="center" wrapText="1"/>
    </xf>
    <xf numFmtId="0" fontId="8" fillId="32" borderId="18" xfId="0" applyNumberFormat="1" applyFont="1" applyFill="1" applyBorder="1" applyAlignment="1">
      <alignment horizontal="center" vertical="center" wrapText="1"/>
    </xf>
    <xf numFmtId="0" fontId="8" fillId="32" borderId="17"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58" fillId="0" borderId="24" xfId="0" applyFont="1" applyBorder="1" applyAlignment="1">
      <alignment horizontal="left" vertical="center" wrapText="1"/>
    </xf>
    <xf numFmtId="0" fontId="58" fillId="0" borderId="25" xfId="0" applyFont="1" applyBorder="1" applyAlignment="1">
      <alignment horizontal="left" vertical="center" wrapText="1"/>
    </xf>
    <xf numFmtId="0" fontId="58" fillId="0" borderId="0" xfId="0" applyFont="1" applyBorder="1" applyAlignment="1">
      <alignment horizontal="left" vertical="center" wrapText="1"/>
    </xf>
    <xf numFmtId="0" fontId="58" fillId="0" borderId="26" xfId="0" applyFont="1" applyBorder="1" applyAlignment="1">
      <alignment horizontal="left" vertical="center" wrapText="1"/>
    </xf>
    <xf numFmtId="0" fontId="58" fillId="0" borderId="27" xfId="0" applyFont="1" applyBorder="1" applyAlignment="1">
      <alignment horizontal="left" vertical="center" wrapText="1"/>
    </xf>
    <xf numFmtId="0" fontId="58"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29" xfId="0" applyFont="1" applyBorder="1" applyAlignment="1">
      <alignment horizontal="left" vertical="center" wrapText="1"/>
    </xf>
    <xf numFmtId="0" fontId="6" fillId="0" borderId="30" xfId="0" applyFont="1" applyBorder="1" applyAlignment="1">
      <alignment horizontal="left" vertical="top" wrapText="1"/>
    </xf>
    <xf numFmtId="0" fontId="6" fillId="0" borderId="10" xfId="0" applyFont="1" applyBorder="1" applyAlignment="1">
      <alignment horizontal="left" vertical="top" wrapText="1"/>
    </xf>
    <xf numFmtId="0" fontId="6" fillId="0" borderId="29" xfId="0" applyFont="1" applyBorder="1" applyAlignment="1">
      <alignment horizontal="left" vertical="top" wrapText="1"/>
    </xf>
    <xf numFmtId="0" fontId="58" fillId="39" borderId="14" xfId="0" applyFont="1" applyFill="1" applyBorder="1" applyAlignment="1">
      <alignment horizontal="center"/>
    </xf>
    <xf numFmtId="0" fontId="58" fillId="39" borderId="10" xfId="0" applyFont="1" applyFill="1" applyBorder="1" applyAlignment="1">
      <alignment horizontal="center"/>
    </xf>
    <xf numFmtId="0" fontId="58" fillId="39" borderId="21" xfId="0" applyFont="1" applyFill="1" applyBorder="1" applyAlignment="1">
      <alignment horizontal="center"/>
    </xf>
    <xf numFmtId="0" fontId="58" fillId="16" borderId="14" xfId="0" applyFont="1" applyFill="1" applyBorder="1" applyAlignment="1">
      <alignment horizontal="center"/>
    </xf>
    <xf numFmtId="0" fontId="58" fillId="16" borderId="10" xfId="0" applyFont="1" applyFill="1" applyBorder="1" applyAlignment="1">
      <alignment horizontal="center"/>
    </xf>
    <xf numFmtId="0" fontId="58" fillId="16" borderId="21" xfId="0" applyFont="1" applyFill="1" applyBorder="1" applyAlignment="1">
      <alignment horizontal="center"/>
    </xf>
    <xf numFmtId="0" fontId="58" fillId="32" borderId="14" xfId="0" applyFont="1" applyFill="1" applyBorder="1" applyAlignment="1">
      <alignment horizontal="center"/>
    </xf>
    <xf numFmtId="0" fontId="58" fillId="32" borderId="10" xfId="0" applyFont="1" applyFill="1" applyBorder="1" applyAlignment="1">
      <alignment horizontal="center"/>
    </xf>
    <xf numFmtId="0" fontId="58" fillId="32" borderId="29" xfId="0" applyFont="1" applyFill="1" applyBorder="1" applyAlignment="1">
      <alignment horizontal="center"/>
    </xf>
    <xf numFmtId="0" fontId="5" fillId="0" borderId="30" xfId="0" applyFont="1" applyBorder="1" applyAlignment="1">
      <alignment horizontal="left" vertical="center" wrapText="1"/>
    </xf>
    <xf numFmtId="0" fontId="5" fillId="0" borderId="21" xfId="0" applyFont="1" applyBorder="1" applyAlignment="1">
      <alignment horizontal="left"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8" fillId="41" borderId="30" xfId="0" applyFont="1" applyFill="1" applyBorder="1" applyAlignment="1">
      <alignment horizontal="center" vertical="top" wrapText="1"/>
    </xf>
    <xf numFmtId="0" fontId="58" fillId="41" borderId="10" xfId="0" applyFont="1" applyFill="1" applyBorder="1" applyAlignment="1">
      <alignment horizontal="center" vertical="top" wrapText="1"/>
    </xf>
    <xf numFmtId="0" fontId="58" fillId="13" borderId="10" xfId="0" applyFont="1" applyFill="1" applyBorder="1" applyAlignment="1">
      <alignment horizontal="center" vertical="top" wrapText="1"/>
    </xf>
    <xf numFmtId="0" fontId="58" fillId="13" borderId="21" xfId="0" applyFont="1" applyFill="1" applyBorder="1" applyAlignment="1">
      <alignment horizontal="center" vertical="top" wrapText="1"/>
    </xf>
    <xf numFmtId="0" fontId="8" fillId="39" borderId="19"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13" borderId="20" xfId="0" applyFont="1" applyFill="1" applyBorder="1" applyAlignment="1">
      <alignment horizontal="center" vertical="center" wrapText="1"/>
    </xf>
    <xf numFmtId="9" fontId="5" fillId="38" borderId="19" xfId="0" applyNumberFormat="1" applyFont="1" applyFill="1" applyBorder="1" applyAlignment="1">
      <alignment horizontal="center" vertical="center"/>
    </xf>
    <xf numFmtId="9" fontId="5" fillId="38" borderId="18" xfId="0" applyNumberFormat="1" applyFont="1" applyFill="1" applyBorder="1" applyAlignment="1">
      <alignment horizontal="center" vertical="center"/>
    </xf>
    <xf numFmtId="9" fontId="5" fillId="38" borderId="20" xfId="0" applyNumberFormat="1" applyFont="1" applyFill="1" applyBorder="1" applyAlignment="1">
      <alignment horizontal="center" vertical="center"/>
    </xf>
    <xf numFmtId="0" fontId="8" fillId="13" borderId="19" xfId="0" applyNumberFormat="1" applyFont="1" applyFill="1" applyBorder="1" applyAlignment="1">
      <alignment horizontal="center" vertical="center" wrapText="1"/>
    </xf>
    <xf numFmtId="0" fontId="8" fillId="13" borderId="18" xfId="0" applyNumberFormat="1" applyFont="1" applyFill="1" applyBorder="1" applyAlignment="1">
      <alignment horizontal="center" vertical="center" wrapText="1"/>
    </xf>
    <xf numFmtId="0" fontId="8" fillId="13" borderId="20" xfId="0" applyNumberFormat="1" applyFont="1" applyFill="1" applyBorder="1" applyAlignment="1">
      <alignment horizontal="center" vertical="center" wrapText="1"/>
    </xf>
    <xf numFmtId="0" fontId="8" fillId="41" borderId="34" xfId="0" applyFont="1" applyFill="1" applyBorder="1" applyAlignment="1">
      <alignment horizontal="center" vertical="center" wrapText="1"/>
    </xf>
    <xf numFmtId="0" fontId="8" fillId="41" borderId="35" xfId="0" applyFont="1" applyFill="1" applyBorder="1" applyAlignment="1">
      <alignment horizontal="center" vertical="center" wrapText="1"/>
    </xf>
    <xf numFmtId="0" fontId="8" fillId="41" borderId="19" xfId="0" applyFont="1" applyFill="1" applyBorder="1" applyAlignment="1">
      <alignment horizontal="center" vertical="center" wrapText="1"/>
    </xf>
    <xf numFmtId="0" fontId="8" fillId="41" borderId="18" xfId="0" applyFont="1" applyFill="1" applyBorder="1" applyAlignment="1">
      <alignment horizontal="center" vertical="center" wrapText="1"/>
    </xf>
    <xf numFmtId="0" fontId="8" fillId="41" borderId="17" xfId="0" applyFont="1" applyFill="1" applyBorder="1" applyAlignment="1">
      <alignment horizontal="center" vertical="center" wrapText="1"/>
    </xf>
    <xf numFmtId="9" fontId="8" fillId="41" borderId="19" xfId="0" applyNumberFormat="1" applyFont="1" applyFill="1" applyBorder="1" applyAlignment="1">
      <alignment horizontal="center" vertical="center" wrapText="1"/>
    </xf>
    <xf numFmtId="9" fontId="8" fillId="41" borderId="18" xfId="0" applyNumberFormat="1" applyFont="1" applyFill="1" applyBorder="1" applyAlignment="1">
      <alignment horizontal="center" vertical="center" wrapText="1"/>
    </xf>
    <xf numFmtId="9" fontId="8" fillId="41" borderId="20" xfId="0" applyNumberFormat="1" applyFont="1" applyFill="1" applyBorder="1" applyAlignment="1">
      <alignment horizontal="center" vertical="center" wrapText="1"/>
    </xf>
    <xf numFmtId="0" fontId="8" fillId="41" borderId="20" xfId="0" applyFont="1" applyFill="1" applyBorder="1" applyAlignment="1">
      <alignment horizontal="center" vertical="center" wrapText="1"/>
    </xf>
    <xf numFmtId="0" fontId="8" fillId="41" borderId="12" xfId="0" applyFont="1" applyFill="1" applyBorder="1" applyAlignment="1">
      <alignment horizontal="center" vertical="center" wrapText="1"/>
    </xf>
    <xf numFmtId="0" fontId="8" fillId="41" borderId="11" xfId="0" applyNumberFormat="1" applyFont="1" applyFill="1" applyBorder="1" applyAlignment="1">
      <alignment horizontal="center" vertical="center" wrapText="1"/>
    </xf>
    <xf numFmtId="0" fontId="8" fillId="41" borderId="13" xfId="0" applyNumberFormat="1" applyFont="1" applyFill="1" applyBorder="1" applyAlignment="1">
      <alignment horizontal="center" vertical="center" wrapText="1"/>
    </xf>
    <xf numFmtId="0" fontId="8" fillId="41" borderId="19" xfId="0" applyNumberFormat="1" applyFont="1" applyFill="1" applyBorder="1" applyAlignment="1">
      <alignment horizontal="center" vertical="center" wrapText="1"/>
    </xf>
    <xf numFmtId="0" fontId="8" fillId="41" borderId="18" xfId="0" applyNumberFormat="1" applyFont="1" applyFill="1" applyBorder="1" applyAlignment="1">
      <alignment horizontal="center" vertical="center" wrapText="1"/>
    </xf>
    <xf numFmtId="0" fontId="8" fillId="41" borderId="20" xfId="0" applyNumberFormat="1"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13" borderId="12" xfId="0" applyNumberFormat="1" applyFont="1" applyFill="1" applyBorder="1" applyAlignment="1">
      <alignment horizontal="center" vertical="center" wrapText="1"/>
    </xf>
    <xf numFmtId="0" fontId="8" fillId="41" borderId="12" xfId="0" applyNumberFormat="1" applyFont="1" applyFill="1" applyBorder="1" applyAlignment="1">
      <alignment horizontal="center" vertical="center" wrapText="1"/>
    </xf>
    <xf numFmtId="1" fontId="8" fillId="41" borderId="12" xfId="0" applyNumberFormat="1" applyFont="1" applyFill="1" applyBorder="1" applyAlignment="1">
      <alignment horizontal="center" vertical="center" wrapText="1"/>
    </xf>
    <xf numFmtId="1" fontId="8" fillId="41" borderId="18" xfId="0" applyNumberFormat="1" applyFont="1" applyFill="1" applyBorder="1" applyAlignment="1">
      <alignment horizontal="center" vertical="center" wrapText="1"/>
    </xf>
    <xf numFmtId="1" fontId="8" fillId="41" borderId="20" xfId="0" applyNumberFormat="1" applyFont="1" applyFill="1" applyBorder="1" applyAlignment="1">
      <alignment horizontal="center" vertical="center" wrapText="1"/>
    </xf>
    <xf numFmtId="0" fontId="8" fillId="16" borderId="12" xfId="0" applyNumberFormat="1" applyFont="1" applyFill="1" applyBorder="1" applyAlignment="1">
      <alignment horizontal="center" vertical="center" wrapText="1"/>
    </xf>
    <xf numFmtId="0" fontId="8" fillId="16" borderId="17" xfId="0" applyNumberFormat="1" applyFont="1" applyFill="1" applyBorder="1" applyAlignment="1">
      <alignment horizontal="center" vertical="center" wrapText="1"/>
    </xf>
    <xf numFmtId="0" fontId="8" fillId="39" borderId="12"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13" borderId="17" xfId="0" applyNumberFormat="1"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8" fillId="16" borderId="12"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41" borderId="17" xfId="0" applyNumberFormat="1" applyFont="1" applyFill="1" applyBorder="1" applyAlignment="1">
      <alignment horizontal="center" vertical="center" wrapText="1"/>
    </xf>
    <xf numFmtId="9" fontId="8" fillId="41" borderId="12" xfId="0" applyNumberFormat="1" applyFont="1" applyFill="1" applyBorder="1" applyAlignment="1">
      <alignment horizontal="center" vertical="center" wrapText="1"/>
    </xf>
    <xf numFmtId="9" fontId="8" fillId="41" borderId="17" xfId="0" applyNumberFormat="1" applyFont="1" applyFill="1" applyBorder="1" applyAlignment="1">
      <alignment horizontal="center" vertical="center" wrapText="1"/>
    </xf>
    <xf numFmtId="1" fontId="8" fillId="41" borderId="17" xfId="0" applyNumberFormat="1" applyFont="1" applyFill="1" applyBorder="1" applyAlignment="1">
      <alignment horizontal="center" vertical="center" wrapText="1"/>
    </xf>
    <xf numFmtId="0" fontId="8" fillId="39" borderId="12" xfId="0" applyNumberFormat="1" applyFont="1" applyFill="1" applyBorder="1" applyAlignment="1">
      <alignment horizontal="center" vertical="center" wrapText="1"/>
    </xf>
    <xf numFmtId="0" fontId="8" fillId="39" borderId="18" xfId="0" applyNumberFormat="1" applyFont="1" applyFill="1" applyBorder="1" applyAlignment="1">
      <alignment horizontal="center" vertical="center" wrapText="1"/>
    </xf>
    <xf numFmtId="0" fontId="8" fillId="39" borderId="17" xfId="0" applyNumberFormat="1" applyFont="1" applyFill="1" applyBorder="1" applyAlignment="1">
      <alignment horizontal="center" vertical="center" wrapText="1"/>
    </xf>
    <xf numFmtId="0" fontId="8" fillId="41" borderId="36" xfId="0" applyFont="1" applyFill="1" applyBorder="1" applyAlignment="1">
      <alignment horizontal="center" vertical="center" wrapText="1"/>
    </xf>
    <xf numFmtId="0" fontId="8" fillId="41" borderId="38" xfId="0" applyFont="1" applyFill="1" applyBorder="1" applyAlignment="1">
      <alignment horizontal="center" vertical="center" wrapText="1"/>
    </xf>
    <xf numFmtId="0" fontId="8" fillId="41" borderId="37"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36" xfId="0" applyFont="1" applyFill="1" applyBorder="1" applyAlignment="1">
      <alignment horizontal="center" vertical="center" wrapText="1"/>
    </xf>
    <xf numFmtId="0" fontId="7" fillId="37" borderId="37"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7" fillId="37" borderId="21" xfId="0" applyFont="1" applyFill="1" applyBorder="1" applyAlignment="1">
      <alignment horizontal="center" vertical="center" wrapText="1"/>
    </xf>
    <xf numFmtId="0" fontId="8" fillId="41" borderId="36" xfId="0" applyFont="1" applyFill="1" applyBorder="1" applyAlignment="1">
      <alignment horizontal="left" vertical="center" wrapText="1"/>
    </xf>
    <xf numFmtId="0" fontId="8" fillId="41" borderId="38" xfId="0" applyFont="1" applyFill="1" applyBorder="1" applyAlignment="1">
      <alignment horizontal="left" vertical="center" wrapText="1"/>
    </xf>
    <xf numFmtId="0" fontId="8" fillId="41" borderId="37" xfId="0" applyFont="1" applyFill="1" applyBorder="1" applyAlignment="1">
      <alignment horizontal="left" vertical="center" wrapText="1"/>
    </xf>
    <xf numFmtId="0" fontId="8" fillId="41" borderId="1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17"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8" fillId="13" borderId="18" xfId="0" applyFont="1" applyFill="1" applyBorder="1" applyAlignment="1">
      <alignment horizontal="left" vertical="center" wrapText="1"/>
    </xf>
    <xf numFmtId="0" fontId="8" fillId="13" borderId="17" xfId="0" applyFont="1" applyFill="1" applyBorder="1" applyAlignment="1">
      <alignment horizontal="left" vertical="center" wrapText="1"/>
    </xf>
    <xf numFmtId="0" fontId="8" fillId="13" borderId="12" xfId="0" applyNumberFormat="1" applyFont="1" applyFill="1" applyBorder="1" applyAlignment="1">
      <alignment horizontal="left" vertical="center" wrapText="1"/>
    </xf>
    <xf numFmtId="0" fontId="8" fillId="13" borderId="18" xfId="0" applyNumberFormat="1" applyFont="1" applyFill="1" applyBorder="1" applyAlignment="1">
      <alignment horizontal="left" vertical="center" wrapText="1"/>
    </xf>
    <xf numFmtId="0" fontId="8" fillId="13" borderId="17" xfId="0" applyNumberFormat="1" applyFont="1" applyFill="1" applyBorder="1" applyAlignment="1">
      <alignment horizontal="left" vertical="center" wrapText="1"/>
    </xf>
    <xf numFmtId="0" fontId="8" fillId="39" borderId="12" xfId="0" applyFont="1" applyFill="1" applyBorder="1" applyAlignment="1">
      <alignment horizontal="left" vertical="center" wrapText="1"/>
    </xf>
    <xf numFmtId="0" fontId="8" fillId="39" borderId="18" xfId="0" applyFont="1" applyFill="1" applyBorder="1" applyAlignment="1">
      <alignment horizontal="left" vertical="center" wrapText="1"/>
    </xf>
    <xf numFmtId="0" fontId="8" fillId="39" borderId="17" xfId="0" applyFont="1" applyFill="1" applyBorder="1" applyAlignment="1">
      <alignment horizontal="left" vertical="center" wrapText="1"/>
    </xf>
    <xf numFmtId="9" fontId="8" fillId="34" borderId="12" xfId="0" applyNumberFormat="1"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16" borderId="12" xfId="0" applyFont="1" applyFill="1" applyBorder="1" applyAlignment="1">
      <alignment horizontal="left" vertical="center" wrapText="1"/>
    </xf>
    <xf numFmtId="0" fontId="8" fillId="16" borderId="18" xfId="0" applyFont="1" applyFill="1" applyBorder="1" applyAlignment="1">
      <alignment horizontal="left" vertical="center" wrapText="1"/>
    </xf>
    <xf numFmtId="0" fontId="8" fillId="16" borderId="17" xfId="0" applyFont="1" applyFill="1" applyBorder="1" applyAlignment="1">
      <alignment horizontal="left" vertical="center" wrapText="1"/>
    </xf>
    <xf numFmtId="9" fontId="5" fillId="43" borderId="12" xfId="0" applyNumberFormat="1" applyFont="1" applyFill="1" applyBorder="1" applyAlignment="1">
      <alignment horizontal="center" vertical="center"/>
    </xf>
    <xf numFmtId="9" fontId="5" fillId="43" borderId="18" xfId="0" applyNumberFormat="1" applyFont="1" applyFill="1" applyBorder="1" applyAlignment="1">
      <alignment horizontal="center" vertical="center"/>
    </xf>
    <xf numFmtId="9" fontId="5" fillId="43" borderId="17" xfId="0" applyNumberFormat="1" applyFont="1" applyFill="1" applyBorder="1" applyAlignment="1">
      <alignment horizontal="center" vertical="center"/>
    </xf>
    <xf numFmtId="0" fontId="8" fillId="32" borderId="12" xfId="0" applyFont="1" applyFill="1" applyBorder="1" applyAlignment="1">
      <alignment horizontal="left" vertical="center" wrapText="1"/>
    </xf>
    <xf numFmtId="0" fontId="8" fillId="32" borderId="18" xfId="0" applyFont="1" applyFill="1" applyBorder="1" applyAlignment="1">
      <alignment horizontal="left" vertical="center" wrapText="1"/>
    </xf>
    <xf numFmtId="0" fontId="8" fillId="32" borderId="17" xfId="0" applyFont="1" applyFill="1" applyBorder="1" applyAlignment="1">
      <alignment horizontal="left" vertical="center" wrapText="1"/>
    </xf>
    <xf numFmtId="0" fontId="58" fillId="13" borderId="11" xfId="0" applyFont="1" applyFill="1" applyBorder="1" applyAlignment="1">
      <alignment horizontal="center" vertical="top"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40" borderId="14" xfId="0" applyFont="1" applyFill="1" applyBorder="1" applyAlignment="1">
      <alignment horizontal="center"/>
    </xf>
    <xf numFmtId="0" fontId="58" fillId="40" borderId="10" xfId="0" applyFont="1" applyFill="1" applyBorder="1" applyAlignment="1">
      <alignment horizontal="center"/>
    </xf>
    <xf numFmtId="0" fontId="58" fillId="40" borderId="29" xfId="0" applyFont="1" applyFill="1" applyBorder="1" applyAlignment="1">
      <alignment horizontal="center"/>
    </xf>
    <xf numFmtId="0" fontId="9" fillId="33" borderId="36"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0" fillId="41" borderId="12" xfId="0" applyFont="1" applyFill="1" applyBorder="1" applyAlignment="1">
      <alignment horizontal="center" vertical="center" wrapText="1"/>
    </xf>
    <xf numFmtId="0" fontId="10" fillId="41" borderId="17" xfId="0" applyFont="1" applyFill="1" applyBorder="1" applyAlignment="1">
      <alignment horizontal="center" vertical="center" wrapText="1"/>
    </xf>
    <xf numFmtId="9" fontId="8" fillId="13" borderId="12" xfId="0" applyNumberFormat="1" applyFont="1" applyFill="1" applyBorder="1" applyAlignment="1">
      <alignment horizontal="center" vertical="center" wrapText="1"/>
    </xf>
    <xf numFmtId="9" fontId="8" fillId="13" borderId="17" xfId="0" applyNumberFormat="1"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4" xfId="0" applyNumberFormat="1" applyFont="1" applyFill="1" applyBorder="1" applyAlignment="1">
      <alignment horizontal="center" vertical="center" wrapText="1"/>
    </xf>
    <xf numFmtId="9" fontId="8" fillId="39" borderId="12" xfId="0" applyNumberFormat="1" applyFont="1" applyFill="1" applyBorder="1" applyAlignment="1">
      <alignment horizontal="center" vertical="center" wrapText="1"/>
    </xf>
    <xf numFmtId="9" fontId="8" fillId="39" borderId="17" xfId="0" applyNumberFormat="1" applyFont="1" applyFill="1" applyBorder="1" applyAlignment="1">
      <alignment horizontal="center" vertical="center" wrapText="1"/>
    </xf>
    <xf numFmtId="0" fontId="8" fillId="39" borderId="11" xfId="0" applyFont="1" applyFill="1" applyBorder="1" applyAlignment="1">
      <alignment horizontal="center" vertical="center" wrapText="1"/>
    </xf>
    <xf numFmtId="0" fontId="8" fillId="39" borderId="11" xfId="0" applyNumberFormat="1" applyFont="1" applyFill="1" applyBorder="1" applyAlignment="1">
      <alignment horizontal="center" vertical="center" wrapText="1"/>
    </xf>
    <xf numFmtId="9" fontId="8" fillId="16" borderId="12" xfId="0" applyNumberFormat="1" applyFont="1" applyFill="1" applyBorder="1" applyAlignment="1">
      <alignment horizontal="center" vertical="center" wrapText="1"/>
    </xf>
    <xf numFmtId="9" fontId="8" fillId="16" borderId="17" xfId="0" applyNumberFormat="1" applyFont="1" applyFill="1" applyBorder="1" applyAlignment="1">
      <alignment horizontal="center" vertical="center" wrapText="1"/>
    </xf>
    <xf numFmtId="0" fontId="8" fillId="16" borderId="11" xfId="0" applyNumberFormat="1" applyFont="1" applyFill="1" applyBorder="1" applyAlignment="1">
      <alignment horizontal="center" vertical="center" wrapText="1"/>
    </xf>
    <xf numFmtId="0" fontId="8" fillId="40" borderId="12" xfId="0" applyFont="1" applyFill="1" applyBorder="1" applyAlignment="1">
      <alignment horizontal="center" vertical="center" wrapText="1"/>
    </xf>
    <xf numFmtId="0" fontId="8" fillId="40" borderId="18" xfId="0" applyFont="1" applyFill="1" applyBorder="1" applyAlignment="1">
      <alignment horizontal="center" vertical="center" wrapText="1"/>
    </xf>
    <xf numFmtId="0" fontId="8" fillId="40" borderId="17" xfId="0" applyFont="1" applyFill="1" applyBorder="1" applyAlignment="1">
      <alignment horizontal="center" vertical="center" wrapText="1"/>
    </xf>
    <xf numFmtId="9" fontId="8" fillId="40" borderId="21" xfId="55" applyFont="1" applyFill="1" applyBorder="1" applyAlignment="1">
      <alignment horizontal="center" vertical="center" wrapText="1"/>
    </xf>
    <xf numFmtId="0" fontId="8" fillId="40" borderId="21" xfId="0" applyFont="1" applyFill="1" applyBorder="1" applyAlignment="1">
      <alignment horizontal="center" vertical="center" wrapText="1"/>
    </xf>
    <xf numFmtId="9" fontId="5" fillId="38" borderId="11" xfId="0" applyNumberFormat="1" applyFont="1" applyFill="1" applyBorder="1" applyAlignment="1">
      <alignment horizontal="center" vertical="center"/>
    </xf>
    <xf numFmtId="0" fontId="8" fillId="40" borderId="11" xfId="0" applyNumberFormat="1" applyFont="1" applyFill="1" applyBorder="1" applyAlignment="1">
      <alignment horizontal="center" vertical="center" wrapText="1"/>
    </xf>
    <xf numFmtId="0" fontId="8" fillId="41" borderId="11" xfId="0" applyFont="1" applyFill="1" applyBorder="1" applyAlignment="1">
      <alignment horizontal="center" vertical="center" wrapText="1"/>
    </xf>
    <xf numFmtId="9" fontId="8" fillId="41" borderId="12" xfId="55" applyFont="1" applyFill="1" applyBorder="1" applyAlignment="1">
      <alignment horizontal="center" vertical="center" wrapText="1"/>
    </xf>
    <xf numFmtId="9" fontId="8" fillId="41" borderId="18" xfId="55" applyFont="1" applyFill="1" applyBorder="1" applyAlignment="1">
      <alignment horizontal="center" vertical="center" wrapText="1"/>
    </xf>
    <xf numFmtId="9" fontId="8" fillId="41" borderId="17" xfId="55"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9" fontId="8" fillId="13" borderId="18" xfId="0" applyNumberFormat="1" applyFont="1" applyFill="1" applyBorder="1" applyAlignment="1">
      <alignment horizontal="center" vertical="center" wrapText="1"/>
    </xf>
    <xf numFmtId="9" fontId="5" fillId="34" borderId="12" xfId="55" applyFont="1" applyFill="1" applyBorder="1" applyAlignment="1">
      <alignment horizontal="center" vertical="center"/>
    </xf>
    <xf numFmtId="9" fontId="5" fillId="34" borderId="18" xfId="55" applyFont="1" applyFill="1" applyBorder="1" applyAlignment="1">
      <alignment horizontal="center" vertical="center"/>
    </xf>
    <xf numFmtId="9" fontId="5" fillId="34" borderId="17" xfId="55" applyFont="1" applyFill="1" applyBorder="1" applyAlignment="1">
      <alignment horizontal="center" vertical="center"/>
    </xf>
    <xf numFmtId="9" fontId="8" fillId="39" borderId="18" xfId="0" applyNumberFormat="1" applyFont="1" applyFill="1" applyBorder="1" applyAlignment="1">
      <alignment horizontal="center" vertical="center" wrapText="1"/>
    </xf>
    <xf numFmtId="0" fontId="8" fillId="16" borderId="11" xfId="0" applyFont="1" applyFill="1" applyBorder="1" applyAlignment="1">
      <alignment horizontal="center" vertical="center" wrapText="1"/>
    </xf>
    <xf numFmtId="9" fontId="8" fillId="16" borderId="18" xfId="0" applyNumberFormat="1" applyFont="1" applyFill="1" applyBorder="1" applyAlignment="1">
      <alignment horizontal="center" vertical="center" wrapText="1"/>
    </xf>
    <xf numFmtId="0" fontId="8" fillId="40" borderId="11" xfId="0" applyFont="1" applyFill="1" applyBorder="1" applyAlignment="1">
      <alignment horizontal="center" vertical="center" wrapText="1"/>
    </xf>
    <xf numFmtId="9" fontId="8" fillId="16" borderId="12" xfId="55" applyFont="1" applyFill="1" applyBorder="1" applyAlignment="1">
      <alignment horizontal="center" vertical="center" wrapText="1"/>
    </xf>
    <xf numFmtId="9" fontId="8" fillId="16" borderId="18" xfId="55" applyFont="1" applyFill="1" applyBorder="1" applyAlignment="1">
      <alignment horizontal="center" vertical="center" wrapText="1"/>
    </xf>
    <xf numFmtId="9" fontId="8" fillId="16" borderId="17" xfId="55" applyFont="1" applyFill="1" applyBorder="1" applyAlignment="1">
      <alignment horizontal="center" vertical="center" wrapText="1"/>
    </xf>
    <xf numFmtId="9" fontId="8" fillId="40" borderId="12" xfId="0" applyNumberFormat="1" applyFont="1" applyFill="1" applyBorder="1" applyAlignment="1">
      <alignment horizontal="center" vertical="center" wrapText="1"/>
    </xf>
    <xf numFmtId="9" fontId="8" fillId="40" borderId="18" xfId="0" applyNumberFormat="1" applyFont="1" applyFill="1" applyBorder="1" applyAlignment="1">
      <alignment horizontal="center" vertical="center" wrapText="1"/>
    </xf>
    <xf numFmtId="9" fontId="8" fillId="40" borderId="17" xfId="0" applyNumberFormat="1" applyFont="1" applyFill="1" applyBorder="1" applyAlignment="1">
      <alignment horizontal="center" vertical="center" wrapText="1"/>
    </xf>
    <xf numFmtId="0" fontId="8" fillId="40" borderId="14" xfId="0" applyFont="1" applyFill="1" applyBorder="1" applyAlignment="1">
      <alignment horizontal="center" vertical="center" wrapText="1"/>
    </xf>
    <xf numFmtId="0" fontId="8" fillId="38" borderId="12" xfId="0" applyFont="1" applyFill="1" applyBorder="1" applyAlignment="1">
      <alignment horizontal="center" vertical="center" wrapText="1"/>
    </xf>
    <xf numFmtId="0" fontId="8" fillId="38" borderId="17" xfId="0" applyFont="1" applyFill="1" applyBorder="1" applyAlignment="1">
      <alignment horizontal="center" vertical="center" wrapText="1"/>
    </xf>
    <xf numFmtId="9" fontId="8" fillId="39" borderId="12" xfId="55" applyFont="1" applyFill="1" applyBorder="1" applyAlignment="1">
      <alignment horizontal="center" vertical="center" wrapText="1"/>
    </xf>
    <xf numFmtId="9" fontId="8" fillId="39" borderId="18" xfId="55" applyFont="1" applyFill="1" applyBorder="1" applyAlignment="1">
      <alignment horizontal="center" vertical="center" wrapText="1"/>
    </xf>
    <xf numFmtId="9" fontId="8" fillId="39" borderId="17" xfId="55" applyFont="1" applyFill="1" applyBorder="1" applyAlignment="1">
      <alignment horizontal="center" vertical="center" wrapText="1"/>
    </xf>
    <xf numFmtId="9" fontId="8" fillId="13" borderId="12" xfId="55" applyFont="1" applyFill="1" applyBorder="1" applyAlignment="1">
      <alignment horizontal="center" vertical="center" wrapText="1"/>
    </xf>
    <xf numFmtId="9" fontId="8" fillId="13" borderId="18" xfId="55" applyFont="1" applyFill="1" applyBorder="1" applyAlignment="1">
      <alignment horizontal="center" vertical="center" wrapText="1"/>
    </xf>
    <xf numFmtId="9" fontId="8" fillId="13" borderId="17" xfId="55" applyFont="1" applyFill="1" applyBorder="1" applyAlignment="1">
      <alignment horizontal="center" vertical="center" wrapText="1"/>
    </xf>
    <xf numFmtId="0" fontId="8" fillId="43" borderId="12" xfId="0" applyFont="1" applyFill="1" applyBorder="1" applyAlignment="1">
      <alignment horizontal="center" vertical="center" wrapText="1"/>
    </xf>
    <xf numFmtId="0" fontId="8" fillId="43" borderId="17" xfId="0" applyFont="1" applyFill="1" applyBorder="1" applyAlignment="1">
      <alignment horizontal="center" vertical="center" wrapText="1"/>
    </xf>
    <xf numFmtId="9" fontId="8" fillId="40" borderId="12" xfId="55" applyFont="1" applyFill="1" applyBorder="1" applyAlignment="1">
      <alignment horizontal="center" vertical="center" wrapText="1"/>
    </xf>
    <xf numFmtId="9" fontId="8" fillId="40" borderId="18" xfId="55" applyFont="1" applyFill="1" applyBorder="1" applyAlignment="1">
      <alignment horizontal="center" vertical="center" wrapText="1"/>
    </xf>
    <xf numFmtId="9" fontId="8" fillId="40" borderId="17" xfId="55"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39" xfId="0" applyFont="1" applyFill="1" applyBorder="1" applyAlignment="1">
      <alignment horizontal="center" vertical="center" wrapText="1"/>
    </xf>
    <xf numFmtId="0" fontId="8" fillId="40" borderId="15" xfId="0" applyFont="1" applyFill="1" applyBorder="1" applyAlignment="1">
      <alignment horizontal="center" vertical="center" wrapText="1"/>
    </xf>
    <xf numFmtId="0" fontId="8" fillId="44" borderId="12" xfId="0" applyFont="1" applyFill="1" applyBorder="1" applyAlignment="1">
      <alignment horizontal="center" vertical="center" wrapText="1"/>
    </xf>
    <xf numFmtId="0" fontId="8" fillId="44" borderId="18" xfId="0" applyFont="1" applyFill="1" applyBorder="1" applyAlignment="1">
      <alignment horizontal="center" vertical="center" wrapText="1"/>
    </xf>
    <xf numFmtId="0" fontId="8" fillId="44" borderId="17" xfId="0" applyFont="1" applyFill="1" applyBorder="1" applyAlignment="1">
      <alignment horizontal="center" vertical="center" wrapText="1"/>
    </xf>
    <xf numFmtId="49" fontId="8" fillId="16" borderId="12" xfId="0" applyNumberFormat="1" applyFont="1" applyFill="1" applyBorder="1" applyAlignment="1">
      <alignment horizontal="center" vertical="center" wrapText="1"/>
    </xf>
    <xf numFmtId="49" fontId="8" fillId="16" borderId="18" xfId="0" applyNumberFormat="1" applyFont="1" applyFill="1" applyBorder="1" applyAlignment="1">
      <alignment horizontal="center" vertical="center" wrapText="1"/>
    </xf>
    <xf numFmtId="49" fontId="8" fillId="16" borderId="17" xfId="0" applyNumberFormat="1" applyFont="1" applyFill="1" applyBorder="1" applyAlignment="1">
      <alignment horizontal="center" vertical="center" wrapText="1"/>
    </xf>
    <xf numFmtId="9" fontId="5" fillId="38" borderId="12" xfId="0" applyNumberFormat="1" applyFont="1" applyFill="1" applyBorder="1" applyAlignment="1">
      <alignment horizontal="center" vertical="center"/>
    </xf>
    <xf numFmtId="9" fontId="5" fillId="38" borderId="17" xfId="0" applyNumberFormat="1" applyFont="1" applyFill="1" applyBorder="1" applyAlignment="1">
      <alignment horizontal="center" vertical="center"/>
    </xf>
    <xf numFmtId="49" fontId="8" fillId="39" borderId="12" xfId="0" applyNumberFormat="1" applyFont="1" applyFill="1" applyBorder="1" applyAlignment="1">
      <alignment horizontal="center" vertical="center" wrapText="1"/>
    </xf>
    <xf numFmtId="49" fontId="8" fillId="39" borderId="18" xfId="0" applyNumberFormat="1" applyFont="1" applyFill="1" applyBorder="1" applyAlignment="1">
      <alignment horizontal="center" vertical="center" wrapText="1"/>
    </xf>
    <xf numFmtId="49" fontId="8" fillId="39" borderId="17" xfId="0" applyNumberFormat="1" applyFont="1" applyFill="1" applyBorder="1" applyAlignment="1">
      <alignment horizontal="center" vertical="center" wrapText="1"/>
    </xf>
    <xf numFmtId="49" fontId="8" fillId="13" borderId="12" xfId="0" applyNumberFormat="1" applyFont="1" applyFill="1" applyBorder="1" applyAlignment="1">
      <alignment horizontal="center" vertical="center" wrapText="1"/>
    </xf>
    <xf numFmtId="49" fontId="8" fillId="13" borderId="18" xfId="0" applyNumberFormat="1" applyFont="1" applyFill="1" applyBorder="1" applyAlignment="1">
      <alignment horizontal="center" vertical="center" wrapText="1"/>
    </xf>
    <xf numFmtId="49" fontId="8" fillId="13" borderId="17" xfId="0" applyNumberFormat="1" applyFont="1" applyFill="1" applyBorder="1" applyAlignment="1">
      <alignment horizontal="center" vertical="center" wrapText="1"/>
    </xf>
    <xf numFmtId="0" fontId="58" fillId="41" borderId="11" xfId="0" applyFont="1" applyFill="1" applyBorder="1" applyAlignment="1">
      <alignment horizontal="center" vertical="top" wrapText="1"/>
    </xf>
    <xf numFmtId="0" fontId="58" fillId="13" borderId="14" xfId="0" applyFont="1" applyFill="1" applyBorder="1" applyAlignment="1">
      <alignment horizontal="center" vertical="top" wrapText="1"/>
    </xf>
    <xf numFmtId="49" fontId="8" fillId="40" borderId="12" xfId="0" applyNumberFormat="1" applyFont="1" applyFill="1" applyBorder="1" applyAlignment="1">
      <alignment horizontal="center" vertical="center" wrapText="1"/>
    </xf>
    <xf numFmtId="49" fontId="8" fillId="40" borderId="18" xfId="0" applyNumberFormat="1" applyFont="1" applyFill="1" applyBorder="1" applyAlignment="1">
      <alignment horizontal="center" vertical="center" wrapText="1"/>
    </xf>
    <xf numFmtId="49" fontId="8" fillId="40" borderId="17" xfId="0" applyNumberFormat="1" applyFont="1" applyFill="1" applyBorder="1" applyAlignment="1">
      <alignment horizontal="center" vertical="center" wrapText="1"/>
    </xf>
    <xf numFmtId="0" fontId="8" fillId="40" borderId="12" xfId="0" applyNumberFormat="1" applyFont="1" applyFill="1" applyBorder="1" applyAlignment="1">
      <alignment horizontal="center" vertical="center" wrapText="1"/>
    </xf>
    <xf numFmtId="0" fontId="8" fillId="40" borderId="18" xfId="0" applyNumberFormat="1" applyFont="1" applyFill="1" applyBorder="1" applyAlignment="1">
      <alignment horizontal="center" vertical="center" wrapText="1"/>
    </xf>
    <xf numFmtId="0" fontId="8" fillId="40" borderId="17" xfId="0" applyNumberFormat="1" applyFont="1" applyFill="1" applyBorder="1" applyAlignment="1">
      <alignment horizontal="center" vertical="center" wrapText="1"/>
    </xf>
    <xf numFmtId="0" fontId="8" fillId="44" borderId="12" xfId="0" applyNumberFormat="1" applyFont="1" applyFill="1" applyBorder="1" applyAlignment="1">
      <alignment horizontal="center" vertical="center" wrapText="1"/>
    </xf>
    <xf numFmtId="0" fontId="8" fillId="44" borderId="18" xfId="0" applyNumberFormat="1" applyFont="1" applyFill="1" applyBorder="1" applyAlignment="1">
      <alignment horizontal="center" vertical="center" wrapText="1"/>
    </xf>
    <xf numFmtId="0" fontId="8" fillId="44" borderId="17" xfId="0" applyNumberFormat="1" applyFont="1" applyFill="1" applyBorder="1" applyAlignment="1">
      <alignment horizontal="center" vertical="center" wrapText="1"/>
    </xf>
    <xf numFmtId="0" fontId="8" fillId="41" borderId="13"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8" fillId="40" borderId="20"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6" borderId="13" xfId="0" applyFont="1" applyFill="1" applyBorder="1" applyAlignment="1">
      <alignment horizontal="center" vertical="center" wrapText="1"/>
    </xf>
    <xf numFmtId="0" fontId="61" fillId="32" borderId="34" xfId="0" applyFont="1" applyFill="1" applyBorder="1" applyAlignment="1">
      <alignment horizontal="center" vertical="center" wrapText="1"/>
    </xf>
    <xf numFmtId="0" fontId="61" fillId="32" borderId="12" xfId="0" applyFont="1" applyFill="1" applyBorder="1" applyAlignment="1">
      <alignment horizontal="center" vertical="center" wrapText="1"/>
    </xf>
    <xf numFmtId="0" fontId="61" fillId="32" borderId="18" xfId="0" applyFont="1" applyFill="1" applyBorder="1" applyAlignment="1">
      <alignment horizontal="center" vertical="center" wrapText="1"/>
    </xf>
    <xf numFmtId="0" fontId="61" fillId="32" borderId="17" xfId="0" applyFont="1" applyFill="1" applyBorder="1" applyAlignment="1">
      <alignment horizontal="center" vertical="center" wrapText="1"/>
    </xf>
    <xf numFmtId="0" fontId="61" fillId="16" borderId="40" xfId="0" applyFont="1" applyFill="1" applyBorder="1" applyAlignment="1">
      <alignment horizontal="center" vertical="center" wrapText="1"/>
    </xf>
    <xf numFmtId="0" fontId="61" fillId="16" borderId="41" xfId="0" applyFont="1" applyFill="1" applyBorder="1" applyAlignment="1">
      <alignment horizontal="center" vertical="center" wrapText="1"/>
    </xf>
    <xf numFmtId="0" fontId="61" fillId="16" borderId="42" xfId="0" applyFont="1" applyFill="1" applyBorder="1" applyAlignment="1">
      <alignment horizontal="center" vertical="center" wrapText="1"/>
    </xf>
    <xf numFmtId="0" fontId="61" fillId="39" borderId="40" xfId="0" applyFont="1" applyFill="1" applyBorder="1" applyAlignment="1">
      <alignment horizontal="center" vertical="center" wrapText="1"/>
    </xf>
    <xf numFmtId="0" fontId="61" fillId="39" borderId="41" xfId="0" applyFont="1" applyFill="1" applyBorder="1" applyAlignment="1">
      <alignment horizontal="center" vertical="center" wrapText="1"/>
    </xf>
    <xf numFmtId="0" fontId="61" fillId="39" borderId="42" xfId="0" applyFont="1" applyFill="1" applyBorder="1" applyAlignment="1">
      <alignment horizontal="center" vertical="center" wrapText="1"/>
    </xf>
    <xf numFmtId="0" fontId="61" fillId="39" borderId="34" xfId="0" applyFont="1" applyFill="1" applyBorder="1" applyAlignment="1">
      <alignment horizontal="center" vertical="center" wrapText="1"/>
    </xf>
    <xf numFmtId="0" fontId="61" fillId="39" borderId="12" xfId="0" applyFont="1" applyFill="1" applyBorder="1" applyAlignment="1">
      <alignment horizontal="center" vertical="center" wrapText="1"/>
    </xf>
    <xf numFmtId="0" fontId="61" fillId="39" borderId="18" xfId="0" applyFont="1" applyFill="1" applyBorder="1" applyAlignment="1">
      <alignment horizontal="center" vertical="center" wrapText="1"/>
    </xf>
    <xf numFmtId="0" fontId="61" fillId="39" borderId="17" xfId="0" applyFont="1" applyFill="1" applyBorder="1" applyAlignment="1">
      <alignment horizontal="center" vertical="center" wrapText="1"/>
    </xf>
    <xf numFmtId="0" fontId="61" fillId="16" borderId="34" xfId="0" applyFont="1" applyFill="1" applyBorder="1" applyAlignment="1">
      <alignment horizontal="center" vertical="center" wrapText="1"/>
    </xf>
    <xf numFmtId="0" fontId="8" fillId="13" borderId="11" xfId="0" applyNumberFormat="1" applyFont="1" applyFill="1" applyBorder="1" applyAlignment="1">
      <alignment horizontal="center" vertical="center" wrapText="1"/>
    </xf>
    <xf numFmtId="0" fontId="8" fillId="13" borderId="13" xfId="0" applyNumberFormat="1" applyFont="1" applyFill="1" applyBorder="1" applyAlignment="1">
      <alignment horizontal="center" vertical="center" wrapText="1"/>
    </xf>
    <xf numFmtId="9" fontId="5" fillId="43" borderId="20" xfId="0" applyNumberFormat="1" applyFont="1" applyFill="1" applyBorder="1" applyAlignment="1">
      <alignment horizontal="center" vertical="center"/>
    </xf>
    <xf numFmtId="0" fontId="61" fillId="32" borderId="40" xfId="0" applyFont="1" applyFill="1" applyBorder="1" applyAlignment="1">
      <alignment horizontal="center" vertical="center" wrapText="1"/>
    </xf>
    <xf numFmtId="0" fontId="61" fillId="32" borderId="41" xfId="0" applyFont="1" applyFill="1" applyBorder="1" applyAlignment="1">
      <alignment horizontal="center" vertical="center" wrapText="1"/>
    </xf>
    <xf numFmtId="0" fontId="61" fillId="32" borderId="42" xfId="0" applyFont="1" applyFill="1" applyBorder="1" applyAlignment="1">
      <alignment horizontal="center" vertical="center" wrapText="1"/>
    </xf>
    <xf numFmtId="0" fontId="61" fillId="16" borderId="12" xfId="0" applyFont="1" applyFill="1" applyBorder="1" applyAlignment="1">
      <alignment horizontal="center" vertical="center" wrapText="1"/>
    </xf>
    <xf numFmtId="0" fontId="61" fillId="16" borderId="18" xfId="0" applyFont="1" applyFill="1" applyBorder="1" applyAlignment="1">
      <alignment horizontal="center" vertical="center" wrapText="1"/>
    </xf>
    <xf numFmtId="0" fontId="61" fillId="16" borderId="17" xfId="0" applyFont="1" applyFill="1" applyBorder="1" applyAlignment="1">
      <alignment horizontal="center" vertical="center" wrapText="1"/>
    </xf>
    <xf numFmtId="0" fontId="58" fillId="0" borderId="11" xfId="0" applyFont="1" applyBorder="1" applyAlignment="1">
      <alignment horizontal="left" vertical="center" wrapText="1"/>
    </xf>
    <xf numFmtId="0" fontId="6" fillId="0" borderId="11" xfId="0" applyFont="1" applyBorder="1" applyAlignment="1">
      <alignment horizontal="left" vertical="top" wrapText="1"/>
    </xf>
    <xf numFmtId="0" fontId="5" fillId="0" borderId="11" xfId="0" applyFont="1" applyBorder="1" applyAlignment="1">
      <alignment horizontal="left" vertical="center" wrapText="1"/>
    </xf>
    <xf numFmtId="0" fontId="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xf>
    <xf numFmtId="0" fontId="8" fillId="16" borderId="22" xfId="0" applyNumberFormat="1" applyFont="1" applyFill="1" applyBorder="1" applyAlignment="1">
      <alignment horizontal="center" vertical="center" wrapText="1"/>
    </xf>
    <xf numFmtId="0" fontId="8" fillId="16" borderId="43" xfId="0" applyNumberFormat="1" applyFont="1" applyFill="1" applyBorder="1" applyAlignment="1">
      <alignment horizontal="center" vertical="center" wrapText="1"/>
    </xf>
    <xf numFmtId="0" fontId="8" fillId="16" borderId="23" xfId="0" applyNumberFormat="1" applyFont="1" applyFill="1" applyBorder="1" applyAlignment="1">
      <alignment horizontal="center" vertical="center" wrapText="1"/>
    </xf>
    <xf numFmtId="0" fontId="8" fillId="16" borderId="36" xfId="0" applyFont="1" applyFill="1" applyBorder="1" applyAlignment="1">
      <alignment horizontal="center" vertical="center" wrapText="1"/>
    </xf>
    <xf numFmtId="0" fontId="8" fillId="16" borderId="38" xfId="0" applyFont="1" applyFill="1" applyBorder="1" applyAlignment="1">
      <alignment horizontal="center" vertical="center" wrapText="1"/>
    </xf>
    <xf numFmtId="0" fontId="8" fillId="16" borderId="37" xfId="0" applyFont="1" applyFill="1" applyBorder="1" applyAlignment="1">
      <alignment horizontal="center" vertical="center" wrapText="1"/>
    </xf>
    <xf numFmtId="0" fontId="8" fillId="39" borderId="22" xfId="0" applyNumberFormat="1" applyFont="1" applyFill="1" applyBorder="1" applyAlignment="1">
      <alignment horizontal="center" vertical="center" wrapText="1"/>
    </xf>
    <xf numFmtId="0" fontId="8" fillId="39" borderId="43" xfId="0" applyNumberFormat="1" applyFont="1" applyFill="1" applyBorder="1" applyAlignment="1">
      <alignment horizontal="center" vertical="center" wrapText="1"/>
    </xf>
    <xf numFmtId="0" fontId="8" fillId="39" borderId="23" xfId="0" applyNumberFormat="1" applyFont="1" applyFill="1" applyBorder="1" applyAlignment="1">
      <alignment horizontal="center" vertical="center" wrapText="1"/>
    </xf>
    <xf numFmtId="0" fontId="8" fillId="40" borderId="36" xfId="0" applyFont="1" applyFill="1" applyBorder="1" applyAlignment="1">
      <alignment horizontal="center" vertical="center" wrapText="1"/>
    </xf>
    <xf numFmtId="0" fontId="8" fillId="40" borderId="38" xfId="0" applyFont="1" applyFill="1" applyBorder="1" applyAlignment="1">
      <alignment horizontal="center" vertical="center" wrapText="1"/>
    </xf>
    <xf numFmtId="0" fontId="8" fillId="40" borderId="37" xfId="0" applyFont="1" applyFill="1" applyBorder="1" applyAlignment="1">
      <alignment horizontal="center" vertical="center" wrapText="1"/>
    </xf>
    <xf numFmtId="0" fontId="8" fillId="13" borderId="22" xfId="0" applyNumberFormat="1" applyFont="1" applyFill="1" applyBorder="1" applyAlignment="1">
      <alignment horizontal="center" vertical="center" wrapText="1"/>
    </xf>
    <xf numFmtId="0" fontId="8" fillId="13" borderId="43" xfId="0" applyNumberFormat="1" applyFont="1" applyFill="1" applyBorder="1" applyAlignment="1">
      <alignment horizontal="center" vertical="center" wrapText="1"/>
    </xf>
    <xf numFmtId="0" fontId="8" fillId="13" borderId="23" xfId="0" applyNumberFormat="1" applyFont="1" applyFill="1" applyBorder="1" applyAlignment="1">
      <alignment horizontal="center" vertical="center" wrapText="1"/>
    </xf>
    <xf numFmtId="0" fontId="8" fillId="13" borderId="36" xfId="0" applyFont="1" applyFill="1" applyBorder="1" applyAlignment="1">
      <alignment horizontal="center" vertical="center" wrapText="1"/>
    </xf>
    <xf numFmtId="0" fontId="8" fillId="13" borderId="38" xfId="0" applyFont="1" applyFill="1" applyBorder="1" applyAlignment="1">
      <alignment horizontal="center" vertical="center" wrapText="1"/>
    </xf>
    <xf numFmtId="0" fontId="8" fillId="13" borderId="37" xfId="0" applyFont="1" applyFill="1" applyBorder="1" applyAlignment="1">
      <alignment horizontal="center" vertical="center" wrapText="1"/>
    </xf>
    <xf numFmtId="0" fontId="8" fillId="39" borderId="36" xfId="0" applyFont="1" applyFill="1" applyBorder="1" applyAlignment="1">
      <alignment horizontal="center" vertical="center" wrapText="1"/>
    </xf>
    <xf numFmtId="0" fontId="8" fillId="39" borderId="38" xfId="0" applyFont="1" applyFill="1" applyBorder="1" applyAlignment="1">
      <alignment horizontal="center" vertical="center" wrapText="1"/>
    </xf>
    <xf numFmtId="0" fontId="8" fillId="39" borderId="37" xfId="0" applyFont="1" applyFill="1" applyBorder="1" applyAlignment="1">
      <alignment horizontal="center" vertical="center" wrapText="1"/>
    </xf>
    <xf numFmtId="0" fontId="54" fillId="41" borderId="12" xfId="0" applyFont="1" applyFill="1" applyBorder="1" applyAlignment="1">
      <alignment horizontal="center" vertical="center" wrapText="1"/>
    </xf>
    <xf numFmtId="0" fontId="54" fillId="41" borderId="18" xfId="0" applyFont="1" applyFill="1" applyBorder="1" applyAlignment="1">
      <alignment horizontal="center" vertical="center" wrapText="1"/>
    </xf>
    <xf numFmtId="0" fontId="54" fillId="41" borderId="17" xfId="0" applyFont="1" applyFill="1" applyBorder="1" applyAlignment="1">
      <alignment horizontal="center" vertical="center" wrapText="1"/>
    </xf>
    <xf numFmtId="0" fontId="54" fillId="41" borderId="12" xfId="0" applyFont="1" applyFill="1" applyBorder="1" applyAlignment="1">
      <alignment horizontal="center" vertical="center"/>
    </xf>
    <xf numFmtId="0" fontId="54" fillId="41" borderId="18" xfId="0" applyFont="1" applyFill="1" applyBorder="1" applyAlignment="1">
      <alignment horizontal="center" vertical="center"/>
    </xf>
    <xf numFmtId="0" fontId="54" fillId="41" borderId="17" xfId="0" applyFont="1" applyFill="1" applyBorder="1" applyAlignment="1">
      <alignment horizontal="center" vertical="center"/>
    </xf>
    <xf numFmtId="0" fontId="54" fillId="41" borderId="36" xfId="0" applyFont="1" applyFill="1" applyBorder="1" applyAlignment="1">
      <alignment horizontal="center" vertical="center" wrapText="1"/>
    </xf>
    <xf numFmtId="0" fontId="54" fillId="41" borderId="38" xfId="0" applyFont="1" applyFill="1" applyBorder="1" applyAlignment="1">
      <alignment horizontal="center" vertical="center" wrapText="1"/>
    </xf>
    <xf numFmtId="0" fontId="54" fillId="41" borderId="37" xfId="0" applyFont="1" applyFill="1" applyBorder="1" applyAlignment="1">
      <alignment horizontal="center" vertical="center" wrapText="1"/>
    </xf>
    <xf numFmtId="0" fontId="8" fillId="13" borderId="44" xfId="0" applyNumberFormat="1" applyFont="1" applyFill="1" applyBorder="1" applyAlignment="1">
      <alignment horizontal="center" vertical="center" wrapText="1"/>
    </xf>
    <xf numFmtId="0" fontId="8" fillId="16" borderId="44" xfId="0" applyNumberFormat="1" applyFont="1" applyFill="1" applyBorder="1" applyAlignment="1">
      <alignment horizontal="center" vertical="center" wrapText="1"/>
    </xf>
    <xf numFmtId="0" fontId="8" fillId="13" borderId="45" xfId="0" applyFont="1" applyFill="1" applyBorder="1" applyAlignment="1">
      <alignment horizontal="center" vertical="center" wrapText="1"/>
    </xf>
    <xf numFmtId="0" fontId="8" fillId="39" borderId="20" xfId="0" applyNumberFormat="1" applyFont="1" applyFill="1" applyBorder="1" applyAlignment="1">
      <alignment horizontal="center" vertical="center" wrapText="1"/>
    </xf>
    <xf numFmtId="0" fontId="8" fillId="39" borderId="44" xfId="0" applyNumberFormat="1" applyFont="1" applyFill="1" applyBorder="1" applyAlignment="1">
      <alignment horizontal="center" vertical="center" wrapText="1"/>
    </xf>
    <xf numFmtId="0" fontId="8" fillId="16" borderId="45" xfId="0" applyFont="1" applyFill="1" applyBorder="1" applyAlignment="1">
      <alignment horizontal="center" vertical="center" wrapText="1"/>
    </xf>
    <xf numFmtId="0" fontId="8" fillId="40" borderId="45" xfId="0" applyFont="1" applyFill="1" applyBorder="1" applyAlignment="1">
      <alignment horizontal="center" vertical="center" wrapText="1"/>
    </xf>
    <xf numFmtId="0" fontId="8" fillId="39" borderId="45" xfId="0" applyFont="1" applyFill="1" applyBorder="1" applyAlignment="1">
      <alignment horizontal="center" vertical="center" wrapText="1"/>
    </xf>
    <xf numFmtId="0" fontId="8" fillId="40" borderId="22" xfId="0" applyNumberFormat="1" applyFont="1" applyFill="1" applyBorder="1" applyAlignment="1">
      <alignment horizontal="center" vertical="center" wrapText="1"/>
    </xf>
    <xf numFmtId="0" fontId="8" fillId="40" borderId="43" xfId="0" applyNumberFormat="1" applyFont="1" applyFill="1" applyBorder="1" applyAlignment="1">
      <alignment horizontal="center" vertical="center" wrapText="1"/>
    </xf>
    <xf numFmtId="0" fontId="8" fillId="40" borderId="23" xfId="0" applyNumberFormat="1" applyFont="1" applyFill="1" applyBorder="1" applyAlignment="1">
      <alignment horizontal="center" vertical="center" wrapText="1"/>
    </xf>
    <xf numFmtId="0" fontId="8" fillId="40" borderId="20" xfId="0" applyNumberFormat="1" applyFont="1" applyFill="1" applyBorder="1" applyAlignment="1">
      <alignment horizontal="center" vertical="center" wrapText="1"/>
    </xf>
    <xf numFmtId="0" fontId="8" fillId="40" borderId="44" xfId="0" applyNumberFormat="1" applyFont="1" applyFill="1" applyBorder="1" applyAlignment="1">
      <alignment horizontal="center" vertical="center" wrapText="1"/>
    </xf>
    <xf numFmtId="9" fontId="5" fillId="42" borderId="12" xfId="0" applyNumberFormat="1" applyFont="1" applyFill="1" applyBorder="1" applyAlignment="1">
      <alignment horizontal="center" vertical="center"/>
    </xf>
    <xf numFmtId="9" fontId="5" fillId="42" borderId="18" xfId="0" applyNumberFormat="1" applyFont="1" applyFill="1" applyBorder="1" applyAlignment="1">
      <alignment horizontal="center" vertical="center"/>
    </xf>
    <xf numFmtId="9" fontId="5" fillId="42" borderId="17" xfId="0" applyNumberFormat="1" applyFont="1" applyFill="1" applyBorder="1" applyAlignment="1">
      <alignment horizontal="center" vertical="center"/>
    </xf>
    <xf numFmtId="0" fontId="58" fillId="9" borderId="10" xfId="0" applyFont="1" applyFill="1" applyBorder="1" applyAlignment="1">
      <alignment horizontal="center" vertical="top" wrapText="1"/>
    </xf>
    <xf numFmtId="0" fontId="58" fillId="9" borderId="21" xfId="0" applyFont="1" applyFill="1" applyBorder="1" applyAlignment="1">
      <alignment horizontal="center" vertical="top" wrapText="1"/>
    </xf>
    <xf numFmtId="0" fontId="58" fillId="6" borderId="14" xfId="0" applyFont="1" applyFill="1" applyBorder="1" applyAlignment="1">
      <alignment horizontal="center"/>
    </xf>
    <xf numFmtId="0" fontId="58" fillId="6" borderId="10" xfId="0" applyFont="1" applyFill="1" applyBorder="1" applyAlignment="1">
      <alignment horizontal="center"/>
    </xf>
    <xf numFmtId="0" fontId="58" fillId="6" borderId="21" xfId="0" applyFont="1" applyFill="1" applyBorder="1" applyAlignment="1">
      <alignment horizontal="center"/>
    </xf>
    <xf numFmtId="0" fontId="58" fillId="19" borderId="14" xfId="0" applyFont="1" applyFill="1" applyBorder="1" applyAlignment="1">
      <alignment horizontal="center"/>
    </xf>
    <xf numFmtId="0" fontId="58" fillId="19" borderId="10" xfId="0" applyFont="1" applyFill="1" applyBorder="1" applyAlignment="1">
      <alignment horizontal="center"/>
    </xf>
    <xf numFmtId="0" fontId="58" fillId="19" borderId="21" xfId="0" applyFont="1" applyFill="1" applyBorder="1" applyAlignment="1">
      <alignment horizontal="center"/>
    </xf>
    <xf numFmtId="0" fontId="8" fillId="19" borderId="12" xfId="0" applyFont="1" applyFill="1" applyBorder="1" applyAlignment="1">
      <alignment horizontal="center" vertical="center" wrapText="1"/>
    </xf>
    <xf numFmtId="0" fontId="8" fillId="19" borderId="18" xfId="0" applyFont="1" applyFill="1" applyBorder="1" applyAlignment="1">
      <alignment horizontal="center" vertical="center" wrapText="1"/>
    </xf>
    <xf numFmtId="0" fontId="8" fillId="19" borderId="17"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2" xfId="0" applyNumberFormat="1" applyFont="1" applyFill="1" applyBorder="1" applyAlignment="1">
      <alignment horizontal="center" vertical="center" wrapText="1"/>
    </xf>
    <xf numFmtId="0" fontId="8" fillId="6" borderId="18" xfId="0" applyNumberFormat="1" applyFont="1" applyFill="1" applyBorder="1" applyAlignment="1">
      <alignment horizontal="center" vertical="center" wrapText="1"/>
    </xf>
    <xf numFmtId="0" fontId="8" fillId="6" borderId="17" xfId="0" applyNumberFormat="1" applyFont="1" applyFill="1" applyBorder="1" applyAlignment="1">
      <alignment horizontal="center" vertical="center" wrapText="1"/>
    </xf>
    <xf numFmtId="0" fontId="8" fillId="9" borderId="12" xfId="0" applyNumberFormat="1" applyFont="1" applyFill="1" applyBorder="1" applyAlignment="1">
      <alignment horizontal="center" vertical="center" wrapText="1"/>
    </xf>
    <xf numFmtId="0" fontId="8" fillId="9" borderId="18" xfId="0" applyNumberFormat="1" applyFont="1" applyFill="1" applyBorder="1" applyAlignment="1">
      <alignment horizontal="center" vertical="center" wrapText="1"/>
    </xf>
    <xf numFmtId="0" fontId="8" fillId="9" borderId="17" xfId="0" applyNumberFormat="1" applyFont="1" applyFill="1" applyBorder="1" applyAlignment="1">
      <alignment horizontal="center" vertical="center" wrapText="1"/>
    </xf>
    <xf numFmtId="0" fontId="8" fillId="19" borderId="12" xfId="0" applyNumberFormat="1" applyFont="1" applyFill="1" applyBorder="1" applyAlignment="1">
      <alignment horizontal="center" vertical="center" wrapText="1"/>
    </xf>
    <xf numFmtId="0" fontId="8" fillId="19" borderId="18" xfId="0" applyNumberFormat="1" applyFont="1" applyFill="1" applyBorder="1" applyAlignment="1">
      <alignment horizontal="center" vertical="center" wrapText="1"/>
    </xf>
    <xf numFmtId="0" fontId="8" fillId="19" borderId="17" xfId="0" applyNumberFormat="1" applyFont="1" applyFill="1" applyBorder="1" applyAlignment="1">
      <alignment horizontal="center" vertical="center" wrapText="1"/>
    </xf>
    <xf numFmtId="9" fontId="58" fillId="34" borderId="46" xfId="0" applyNumberFormat="1" applyFont="1" applyFill="1" applyBorder="1" applyAlignment="1">
      <alignment horizontal="center" vertical="center"/>
    </xf>
    <xf numFmtId="9" fontId="58" fillId="34" borderId="0" xfId="0" applyNumberFormat="1" applyFont="1" applyFill="1" applyAlignment="1">
      <alignment horizontal="center" vertical="center"/>
    </xf>
    <xf numFmtId="9" fontId="5" fillId="45" borderId="12" xfId="0" applyNumberFormat="1" applyFont="1" applyFill="1" applyBorder="1" applyAlignment="1">
      <alignment horizontal="center" vertical="center"/>
    </xf>
    <xf numFmtId="9" fontId="5" fillId="45" borderId="18" xfId="0" applyNumberFormat="1" applyFont="1" applyFill="1" applyBorder="1" applyAlignment="1">
      <alignment horizontal="center" vertical="center"/>
    </xf>
    <xf numFmtId="9" fontId="5" fillId="45" borderId="17" xfId="0" applyNumberFormat="1" applyFont="1" applyFill="1" applyBorder="1" applyAlignment="1">
      <alignment horizontal="center" vertical="center"/>
    </xf>
    <xf numFmtId="9" fontId="5" fillId="43" borderId="11" xfId="0" applyNumberFormat="1" applyFont="1" applyFill="1" applyBorder="1" applyAlignment="1">
      <alignment horizontal="center" vertical="center"/>
    </xf>
    <xf numFmtId="0" fontId="58" fillId="41" borderId="21" xfId="0" applyFont="1" applyFill="1" applyBorder="1" applyAlignment="1">
      <alignment horizontal="center" vertical="top" wrapText="1"/>
    </xf>
    <xf numFmtId="9" fontId="5" fillId="45" borderId="11" xfId="0" applyNumberFormat="1" applyFont="1" applyFill="1" applyBorder="1" applyAlignment="1">
      <alignment horizontal="center" vertical="center"/>
    </xf>
    <xf numFmtId="9" fontId="8" fillId="41" borderId="11" xfId="0" applyNumberFormat="1" applyFont="1" applyFill="1" applyBorder="1" applyAlignment="1">
      <alignment horizontal="center" vertical="center" wrapText="1"/>
    </xf>
    <xf numFmtId="0" fontId="5" fillId="34" borderId="11" xfId="0" applyFont="1" applyFill="1" applyBorder="1" applyAlignment="1">
      <alignment horizontal="center" vertical="center"/>
    </xf>
    <xf numFmtId="9" fontId="8" fillId="45" borderId="17" xfId="0" applyNumberFormat="1" applyFont="1" applyFill="1" applyBorder="1" applyAlignment="1">
      <alignment horizontal="center" vertical="center"/>
    </xf>
    <xf numFmtId="0" fontId="8" fillId="45" borderId="11" xfId="0" applyFont="1" applyFill="1" applyBorder="1" applyAlignment="1">
      <alignment horizontal="center" vertical="center"/>
    </xf>
    <xf numFmtId="9" fontId="5" fillId="45" borderId="20" xfId="0" applyNumberFormat="1" applyFont="1" applyFill="1" applyBorder="1" applyAlignment="1">
      <alignment horizontal="center" vertical="center"/>
    </xf>
    <xf numFmtId="0" fontId="54" fillId="40" borderId="11"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9" fontId="5" fillId="0" borderId="0" xfId="0" applyNumberFormat="1" applyFont="1" applyFill="1" applyBorder="1" applyAlignment="1">
      <alignment horizontal="center" vertical="center"/>
    </xf>
    <xf numFmtId="1" fontId="8" fillId="40" borderId="12" xfId="0" applyNumberFormat="1" applyFont="1" applyFill="1" applyBorder="1" applyAlignment="1">
      <alignment horizontal="center" vertical="center" wrapText="1"/>
    </xf>
    <xf numFmtId="1" fontId="8" fillId="40" borderId="18" xfId="0" applyNumberFormat="1" applyFont="1" applyFill="1" applyBorder="1" applyAlignment="1">
      <alignment horizontal="center" vertical="center" wrapText="1"/>
    </xf>
    <xf numFmtId="1" fontId="8" fillId="40" borderId="17" xfId="0" applyNumberFormat="1" applyFont="1" applyFill="1" applyBorder="1" applyAlignment="1">
      <alignment horizontal="center" vertical="center" wrapText="1"/>
    </xf>
    <xf numFmtId="9" fontId="5" fillId="40" borderId="11" xfId="0" applyNumberFormat="1" applyFont="1" applyFill="1" applyBorder="1" applyAlignment="1">
      <alignment horizontal="center" vertical="center" wrapText="1"/>
    </xf>
    <xf numFmtId="9" fontId="8" fillId="34" borderId="11" xfId="0" applyNumberFormat="1" applyFont="1" applyFill="1" applyBorder="1" applyAlignment="1">
      <alignment horizontal="center" vertical="center" wrapText="1"/>
    </xf>
    <xf numFmtId="0" fontId="8" fillId="34" borderId="11" xfId="0" applyNumberFormat="1" applyFont="1" applyFill="1" applyBorder="1" applyAlignment="1">
      <alignment horizontal="center" vertical="center" wrapText="1"/>
    </xf>
    <xf numFmtId="9" fontId="5" fillId="34" borderId="11" xfId="0" applyNumberFormat="1" applyFont="1" applyFill="1" applyBorder="1" applyAlignment="1">
      <alignment horizontal="center" vertical="center" wrapText="1"/>
    </xf>
    <xf numFmtId="2" fontId="8" fillId="40" borderId="12" xfId="55" applyNumberFormat="1" applyFont="1" applyFill="1" applyBorder="1" applyAlignment="1">
      <alignment horizontal="center" vertical="center" wrapText="1"/>
    </xf>
    <xf numFmtId="2" fontId="8" fillId="40" borderId="18" xfId="55" applyNumberFormat="1" applyFont="1" applyFill="1" applyBorder="1" applyAlignment="1">
      <alignment horizontal="center" vertical="center" wrapText="1"/>
    </xf>
    <xf numFmtId="2" fontId="8" fillId="40" borderId="17" xfId="55" applyNumberFormat="1" applyFont="1" applyFill="1" applyBorder="1" applyAlignment="1">
      <alignment horizontal="center" vertical="center" wrapText="1"/>
    </xf>
    <xf numFmtId="0" fontId="7" fillId="37" borderId="11" xfId="0" applyFont="1" applyFill="1" applyBorder="1" applyAlignment="1">
      <alignment horizontal="center" vertical="center" wrapText="1"/>
    </xf>
    <xf numFmtId="0" fontId="58" fillId="39" borderId="14" xfId="0" applyFont="1" applyFill="1" applyBorder="1" applyAlignment="1">
      <alignment horizontal="center" vertical="center"/>
    </xf>
    <xf numFmtId="0" fontId="58" fillId="39" borderId="10" xfId="0" applyFont="1" applyFill="1" applyBorder="1" applyAlignment="1">
      <alignment horizontal="center" vertical="center"/>
    </xf>
    <xf numFmtId="0" fontId="58" fillId="39" borderId="21" xfId="0" applyFont="1" applyFill="1" applyBorder="1" applyAlignment="1">
      <alignment horizontal="center" vertical="center"/>
    </xf>
    <xf numFmtId="0" fontId="58" fillId="16" borderId="14" xfId="0" applyFont="1" applyFill="1" applyBorder="1" applyAlignment="1">
      <alignment horizontal="center" vertical="center"/>
    </xf>
    <xf numFmtId="0" fontId="58" fillId="16" borderId="10" xfId="0" applyFont="1" applyFill="1" applyBorder="1" applyAlignment="1">
      <alignment horizontal="center" vertical="center"/>
    </xf>
    <xf numFmtId="0" fontId="58" fillId="16" borderId="21" xfId="0" applyFont="1" applyFill="1" applyBorder="1" applyAlignment="1">
      <alignment horizontal="center" vertical="center"/>
    </xf>
    <xf numFmtId="0" fontId="58" fillId="40" borderId="14" xfId="0" applyFont="1" applyFill="1" applyBorder="1" applyAlignment="1">
      <alignment horizontal="center" vertical="center"/>
    </xf>
    <xf numFmtId="0" fontId="58" fillId="40" borderId="10" xfId="0" applyFont="1" applyFill="1" applyBorder="1" applyAlignment="1">
      <alignment horizontal="center" vertical="center"/>
    </xf>
    <xf numFmtId="0" fontId="58" fillId="40" borderId="29" xfId="0" applyFont="1" applyFill="1" applyBorder="1" applyAlignment="1">
      <alignment horizontal="center" vertical="center"/>
    </xf>
    <xf numFmtId="0" fontId="58" fillId="13" borderId="11" xfId="0" applyFont="1" applyFill="1" applyBorder="1" applyAlignment="1">
      <alignment horizontal="center" vertical="center" wrapText="1"/>
    </xf>
    <xf numFmtId="0" fontId="58" fillId="41" borderId="30" xfId="0" applyFont="1" applyFill="1" applyBorder="1" applyAlignment="1">
      <alignment horizontal="center" vertical="center" wrapText="1"/>
    </xf>
    <xf numFmtId="0" fontId="58" fillId="41" borderId="10" xfId="0" applyFont="1" applyFill="1" applyBorder="1" applyAlignment="1">
      <alignment horizontal="center" vertical="center" wrapText="1"/>
    </xf>
    <xf numFmtId="0" fontId="58" fillId="41" borderId="21" xfId="0" applyFont="1" applyFill="1" applyBorder="1" applyAlignment="1">
      <alignment horizontal="center" vertical="center" wrapText="1"/>
    </xf>
    <xf numFmtId="0" fontId="54" fillId="41" borderId="11" xfId="0" applyFont="1" applyFill="1" applyBorder="1" applyAlignment="1">
      <alignment horizontal="center" vertical="center" wrapText="1"/>
    </xf>
    <xf numFmtId="2" fontId="8" fillId="16" borderId="12" xfId="55" applyNumberFormat="1" applyFont="1" applyFill="1" applyBorder="1" applyAlignment="1">
      <alignment horizontal="center" vertical="center" wrapText="1"/>
    </xf>
    <xf numFmtId="2" fontId="8" fillId="16" borderId="18" xfId="55" applyNumberFormat="1" applyFont="1" applyFill="1" applyBorder="1" applyAlignment="1">
      <alignment horizontal="center" vertical="center" wrapText="1"/>
    </xf>
    <xf numFmtId="2" fontId="8" fillId="16" borderId="17" xfId="55" applyNumberFormat="1" applyFont="1" applyFill="1" applyBorder="1" applyAlignment="1">
      <alignment horizontal="center" vertical="center" wrapText="1"/>
    </xf>
    <xf numFmtId="9" fontId="54" fillId="41" borderId="11" xfId="0" applyNumberFormat="1" applyFont="1" applyFill="1" applyBorder="1" applyAlignment="1">
      <alignment horizontal="center" vertical="center" wrapText="1"/>
    </xf>
    <xf numFmtId="0" fontId="54" fillId="13" borderId="11" xfId="0" applyFont="1" applyFill="1" applyBorder="1" applyAlignment="1">
      <alignment horizontal="center" vertical="center" wrapText="1"/>
    </xf>
    <xf numFmtId="9" fontId="5" fillId="16" borderId="11" xfId="0" applyNumberFormat="1" applyFont="1" applyFill="1" applyBorder="1" applyAlignment="1">
      <alignment horizontal="center" vertical="center" wrapText="1"/>
    </xf>
    <xf numFmtId="0" fontId="54" fillId="39" borderId="11" xfId="0" applyFont="1" applyFill="1" applyBorder="1" applyAlignment="1">
      <alignment horizontal="center" vertical="center" wrapText="1"/>
    </xf>
    <xf numFmtId="9" fontId="5" fillId="39" borderId="11" xfId="0" applyNumberFormat="1" applyFont="1" applyFill="1" applyBorder="1" applyAlignment="1">
      <alignment horizontal="center" vertical="center" wrapText="1"/>
    </xf>
    <xf numFmtId="9" fontId="5" fillId="13" borderId="11" xfId="0" applyNumberFormat="1" applyFont="1" applyFill="1" applyBorder="1" applyAlignment="1">
      <alignment horizontal="center" vertical="center" wrapText="1"/>
    </xf>
    <xf numFmtId="1" fontId="8" fillId="16" borderId="12" xfId="0" applyNumberFormat="1" applyFont="1" applyFill="1" applyBorder="1" applyAlignment="1">
      <alignment horizontal="center" vertical="center" wrapText="1"/>
    </xf>
    <xf numFmtId="1" fontId="8" fillId="16" borderId="18" xfId="0" applyNumberFormat="1" applyFont="1" applyFill="1" applyBorder="1" applyAlignment="1">
      <alignment horizontal="center" vertical="center" wrapText="1"/>
    </xf>
    <xf numFmtId="1" fontId="8" fillId="16" borderId="17" xfId="0" applyNumberFormat="1" applyFont="1" applyFill="1" applyBorder="1" applyAlignment="1">
      <alignment horizontal="center" vertical="center" wrapText="1"/>
    </xf>
    <xf numFmtId="1" fontId="8" fillId="39" borderId="12" xfId="0" applyNumberFormat="1" applyFont="1" applyFill="1" applyBorder="1" applyAlignment="1">
      <alignment horizontal="center" vertical="center" wrapText="1"/>
    </xf>
    <xf numFmtId="1" fontId="8" fillId="39" borderId="18" xfId="0" applyNumberFormat="1" applyFont="1" applyFill="1" applyBorder="1" applyAlignment="1">
      <alignment horizontal="center" vertical="center" wrapText="1"/>
    </xf>
    <xf numFmtId="1" fontId="8" fillId="39" borderId="17" xfId="0" applyNumberFormat="1" applyFont="1" applyFill="1" applyBorder="1" applyAlignment="1">
      <alignment horizontal="center" vertical="center" wrapText="1"/>
    </xf>
    <xf numFmtId="1" fontId="8" fillId="13" borderId="12" xfId="0" applyNumberFormat="1" applyFont="1" applyFill="1" applyBorder="1" applyAlignment="1">
      <alignment horizontal="center" vertical="center" wrapText="1"/>
    </xf>
    <xf numFmtId="1" fontId="8" fillId="13" borderId="18" xfId="0" applyNumberFormat="1" applyFont="1" applyFill="1" applyBorder="1" applyAlignment="1">
      <alignment horizontal="center" vertical="center" wrapText="1"/>
    </xf>
    <xf numFmtId="1" fontId="8" fillId="13" borderId="17" xfId="0" applyNumberFormat="1" applyFont="1" applyFill="1" applyBorder="1" applyAlignment="1">
      <alignment horizontal="center" vertical="center" wrapText="1"/>
    </xf>
    <xf numFmtId="0" fontId="54" fillId="16" borderId="11" xfId="0" applyFont="1" applyFill="1" applyBorder="1" applyAlignment="1">
      <alignment horizontal="center" vertical="center" wrapText="1"/>
    </xf>
    <xf numFmtId="9" fontId="5" fillId="38" borderId="11" xfId="0" applyNumberFormat="1" applyFont="1" applyFill="1" applyBorder="1" applyAlignment="1">
      <alignment horizontal="center" vertical="center" wrapText="1"/>
    </xf>
    <xf numFmtId="2" fontId="8" fillId="39" borderId="12" xfId="55" applyNumberFormat="1" applyFont="1" applyFill="1" applyBorder="1" applyAlignment="1">
      <alignment horizontal="center" vertical="center" wrapText="1"/>
    </xf>
    <xf numFmtId="2" fontId="8" fillId="39" borderId="18" xfId="55" applyNumberFormat="1" applyFont="1" applyFill="1" applyBorder="1" applyAlignment="1">
      <alignment horizontal="center" vertical="center" wrapText="1"/>
    </xf>
    <xf numFmtId="2" fontId="8" fillId="39" borderId="17" xfId="55" applyNumberFormat="1" applyFont="1" applyFill="1" applyBorder="1" applyAlignment="1">
      <alignment horizontal="center" vertical="center" wrapText="1"/>
    </xf>
    <xf numFmtId="0" fontId="5" fillId="39" borderId="11" xfId="0" applyNumberFormat="1" applyFont="1" applyFill="1" applyBorder="1" applyAlignment="1">
      <alignment horizontal="center" vertical="center" wrapText="1"/>
    </xf>
    <xf numFmtId="0" fontId="5" fillId="16" borderId="11" xfId="0" applyNumberFormat="1" applyFont="1" applyFill="1" applyBorder="1" applyAlignment="1">
      <alignment horizontal="center" vertical="center" wrapText="1"/>
    </xf>
    <xf numFmtId="2" fontId="8" fillId="13" borderId="12" xfId="55" applyNumberFormat="1" applyFont="1" applyFill="1" applyBorder="1" applyAlignment="1">
      <alignment horizontal="center" vertical="center" wrapText="1"/>
    </xf>
    <xf numFmtId="2" fontId="8" fillId="13" borderId="18" xfId="55" applyNumberFormat="1" applyFont="1" applyFill="1" applyBorder="1" applyAlignment="1">
      <alignment horizontal="center" vertical="center" wrapText="1"/>
    </xf>
    <xf numFmtId="2" fontId="8" fillId="13" borderId="17" xfId="55" applyNumberFormat="1" applyFont="1" applyFill="1" applyBorder="1" applyAlignment="1">
      <alignment horizontal="center" vertical="center" wrapText="1"/>
    </xf>
    <xf numFmtId="0" fontId="5" fillId="13" borderId="11" xfId="0" applyNumberFormat="1"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8" fillId="40" borderId="21" xfId="0" applyFont="1" applyFill="1" applyBorder="1" applyAlignment="1">
      <alignment horizontal="center"/>
    </xf>
    <xf numFmtId="0" fontId="8" fillId="34" borderId="18" xfId="0" applyNumberFormat="1" applyFont="1" applyFill="1" applyBorder="1" applyAlignment="1">
      <alignment horizontal="center" vertical="center" wrapText="1"/>
    </xf>
    <xf numFmtId="0" fontId="8" fillId="34" borderId="17" xfId="0" applyNumberFormat="1" applyFont="1" applyFill="1" applyBorder="1" applyAlignment="1">
      <alignment horizontal="center" vertical="center" wrapText="1"/>
    </xf>
    <xf numFmtId="0" fontId="8" fillId="34" borderId="12" xfId="0" applyNumberFormat="1" applyFont="1" applyFill="1" applyBorder="1" applyAlignment="1">
      <alignment horizontal="center" vertical="center" wrapText="1"/>
    </xf>
    <xf numFmtId="9" fontId="58" fillId="43" borderId="46" xfId="0" applyNumberFormat="1" applyFont="1" applyFill="1" applyBorder="1" applyAlignment="1">
      <alignment horizontal="center" vertical="center"/>
    </xf>
    <xf numFmtId="9" fontId="58" fillId="43" borderId="0" xfId="0" applyNumberFormat="1" applyFont="1" applyFill="1" applyAlignment="1">
      <alignment horizontal="center" vertical="center"/>
    </xf>
    <xf numFmtId="0" fontId="62" fillId="0" borderId="11" xfId="0" applyFont="1" applyBorder="1" applyAlignment="1">
      <alignment horizontal="center" vertical="center"/>
    </xf>
    <xf numFmtId="0" fontId="63" fillId="0" borderId="0" xfId="0" applyFont="1" applyAlignment="1">
      <alignment vertical="center"/>
    </xf>
    <xf numFmtId="0" fontId="63" fillId="0" borderId="0" xfId="0" applyFont="1" applyAlignment="1">
      <alignment/>
    </xf>
    <xf numFmtId="0" fontId="62" fillId="0" borderId="11" xfId="0" applyFont="1" applyBorder="1" applyAlignment="1">
      <alignment horizontal="center"/>
    </xf>
    <xf numFmtId="0" fontId="55" fillId="0" borderId="11" xfId="0" applyFont="1" applyBorder="1" applyAlignment="1">
      <alignment/>
    </xf>
    <xf numFmtId="0" fontId="55" fillId="0" borderId="11" xfId="0" applyNumberFormat="1" applyFont="1" applyBorder="1" applyAlignment="1">
      <alignment horizontal="right"/>
    </xf>
    <xf numFmtId="9" fontId="55" fillId="0" borderId="11" xfId="0" applyNumberFormat="1" applyFont="1" applyBorder="1" applyAlignment="1">
      <alignment/>
    </xf>
    <xf numFmtId="0" fontId="64" fillId="0" borderId="11" xfId="0" applyFont="1" applyBorder="1" applyAlignment="1">
      <alignment/>
    </xf>
    <xf numFmtId="1" fontId="64" fillId="0" borderId="11" xfId="0" applyNumberFormat="1" applyFont="1" applyBorder="1" applyAlignment="1">
      <alignment horizontal="right"/>
    </xf>
    <xf numFmtId="9" fontId="64" fillId="0" borderId="11" xfId="0" applyNumberFormat="1" applyFont="1" applyBorder="1" applyAlignment="1">
      <alignment/>
    </xf>
    <xf numFmtId="9" fontId="55" fillId="0" borderId="0" xfId="0" applyNumberFormat="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Salida" xfId="57"/>
    <cellStyle name="Texto de advertencia" xfId="58"/>
    <cellStyle name="Texto explicativo" xfId="59"/>
    <cellStyle name="Título" xfId="60"/>
    <cellStyle name="Título 2" xfId="61"/>
    <cellStyle name="Título 3" xfId="62"/>
    <cellStyle name="Total" xfId="63"/>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1</xdr:col>
      <xdr:colOff>1343025</xdr:colOff>
      <xdr:row>4</xdr:row>
      <xdr:rowOff>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228600" y="0"/>
          <a:ext cx="273367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0</xdr:rowOff>
    </xdr:from>
    <xdr:to>
      <xdr:col>0</xdr:col>
      <xdr:colOff>1847850</xdr:colOff>
      <xdr:row>3</xdr:row>
      <xdr:rowOff>19050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352425" y="0"/>
          <a:ext cx="1495425"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xdr:col>
      <xdr:colOff>914400</xdr:colOff>
      <xdr:row>4</xdr:row>
      <xdr:rowOff>0</xdr:rowOff>
    </xdr:to>
    <xdr:pic>
      <xdr:nvPicPr>
        <xdr:cNvPr id="1" name="Imagen 3" descr="C:\Users\user\Downloads\Logo horizontal VIDASINU-13.png"/>
        <xdr:cNvPicPr preferRelativeResize="1">
          <a:picLocks noChangeAspect="1"/>
        </xdr:cNvPicPr>
      </xdr:nvPicPr>
      <xdr:blipFill>
        <a:blip r:embed="rId1"/>
        <a:srcRect l="5435" t="7112" r="7125" b="18766"/>
        <a:stretch>
          <a:fillRect/>
        </a:stretch>
      </xdr:blipFill>
      <xdr:spPr>
        <a:xfrm>
          <a:off x="76200" y="0"/>
          <a:ext cx="2200275"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0</xdr:rowOff>
    </xdr:from>
    <xdr:to>
      <xdr:col>1</xdr:col>
      <xdr:colOff>1047750</xdr:colOff>
      <xdr:row>4</xdr:row>
      <xdr:rowOff>47625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647700" y="0"/>
          <a:ext cx="20193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0</xdr:rowOff>
    </xdr:from>
    <xdr:to>
      <xdr:col>1</xdr:col>
      <xdr:colOff>981075</xdr:colOff>
      <xdr:row>4</xdr:row>
      <xdr:rowOff>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409575" y="0"/>
          <a:ext cx="21907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1</xdr:col>
      <xdr:colOff>1019175</xdr:colOff>
      <xdr:row>4</xdr:row>
      <xdr:rowOff>28575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219075" y="0"/>
          <a:ext cx="24193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1</xdr:col>
      <xdr:colOff>742950</xdr:colOff>
      <xdr:row>4</xdr:row>
      <xdr:rowOff>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171450" y="0"/>
          <a:ext cx="21907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85725</xdr:rowOff>
    </xdr:from>
    <xdr:to>
      <xdr:col>1</xdr:col>
      <xdr:colOff>876300</xdr:colOff>
      <xdr:row>4</xdr:row>
      <xdr:rowOff>95250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304800" y="85725"/>
          <a:ext cx="219075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1</xdr:col>
      <xdr:colOff>1047750</xdr:colOff>
      <xdr:row>4</xdr:row>
      <xdr:rowOff>0</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400050" y="0"/>
          <a:ext cx="19240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1</xdr:col>
      <xdr:colOff>1304925</xdr:colOff>
      <xdr:row>3</xdr:row>
      <xdr:rowOff>381000</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228600" y="28575"/>
          <a:ext cx="269557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57150</xdr:rowOff>
    </xdr:from>
    <xdr:to>
      <xdr:col>1</xdr:col>
      <xdr:colOff>1181100</xdr:colOff>
      <xdr:row>4</xdr:row>
      <xdr:rowOff>57150</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609600" y="57150"/>
          <a:ext cx="219075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0</xdr:rowOff>
    </xdr:from>
    <xdr:to>
      <xdr:col>1</xdr:col>
      <xdr:colOff>923925</xdr:colOff>
      <xdr:row>4</xdr:row>
      <xdr:rowOff>0</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352425" y="0"/>
          <a:ext cx="21907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6"/>
  <sheetViews>
    <sheetView zoomScalePageLayoutView="0" workbookViewId="0" topLeftCell="A1">
      <selection activeCell="A20" sqref="A20"/>
    </sheetView>
  </sheetViews>
  <sheetFormatPr defaultColWidth="11.421875" defaultRowHeight="15"/>
  <cols>
    <col min="1" max="1" width="48.8515625" style="506" customWidth="1"/>
    <col min="2" max="2" width="27.7109375" style="506" customWidth="1"/>
    <col min="3" max="3" width="27.00390625" style="506" customWidth="1"/>
    <col min="4" max="16384" width="11.421875" style="506" customWidth="1"/>
  </cols>
  <sheetData>
    <row r="1" spans="1:4" ht="14.25">
      <c r="A1" s="504" t="s">
        <v>972</v>
      </c>
      <c r="B1" s="504"/>
      <c r="C1" s="504"/>
      <c r="D1" s="505"/>
    </row>
    <row r="2" spans="1:4" ht="14.25">
      <c r="A2" s="504"/>
      <c r="B2" s="504"/>
      <c r="C2" s="504"/>
      <c r="D2" s="505"/>
    </row>
    <row r="3" spans="1:3" ht="15.75">
      <c r="A3" s="507" t="s">
        <v>973</v>
      </c>
      <c r="B3" s="507" t="s">
        <v>974</v>
      </c>
      <c r="C3" s="507" t="s">
        <v>975</v>
      </c>
    </row>
    <row r="4" spans="1:3" ht="14.25">
      <c r="A4" s="508" t="s">
        <v>976</v>
      </c>
      <c r="B4" s="509">
        <v>9.3</v>
      </c>
      <c r="C4" s="510">
        <v>0.93</v>
      </c>
    </row>
    <row r="5" spans="1:3" ht="14.25">
      <c r="A5" s="508" t="s">
        <v>977</v>
      </c>
      <c r="B5" s="509">
        <v>8</v>
      </c>
      <c r="C5" s="510">
        <v>0.8</v>
      </c>
    </row>
    <row r="6" spans="1:3" ht="14.25">
      <c r="A6" s="508" t="s">
        <v>978</v>
      </c>
      <c r="B6" s="509">
        <v>8.7</v>
      </c>
      <c r="C6" s="510">
        <v>0.87</v>
      </c>
    </row>
    <row r="7" spans="1:3" ht="14.25">
      <c r="A7" s="508" t="s">
        <v>979</v>
      </c>
      <c r="B7" s="509">
        <v>8.9</v>
      </c>
      <c r="C7" s="510">
        <v>0.89</v>
      </c>
    </row>
    <row r="8" spans="1:3" ht="14.25">
      <c r="A8" s="508" t="s">
        <v>980</v>
      </c>
      <c r="B8" s="509">
        <v>9</v>
      </c>
      <c r="C8" s="510">
        <v>0.9</v>
      </c>
    </row>
    <row r="9" spans="1:3" ht="14.25">
      <c r="A9" s="508" t="s">
        <v>981</v>
      </c>
      <c r="B9" s="509">
        <v>9.1</v>
      </c>
      <c r="C9" s="510">
        <v>0.91</v>
      </c>
    </row>
    <row r="10" spans="1:3" ht="14.25">
      <c r="A10" s="508" t="s">
        <v>982</v>
      </c>
      <c r="B10" s="509">
        <v>9.8</v>
      </c>
      <c r="C10" s="510">
        <v>0.98</v>
      </c>
    </row>
    <row r="11" spans="1:3" ht="14.25">
      <c r="A11" s="508" t="s">
        <v>983</v>
      </c>
      <c r="B11" s="509">
        <v>10</v>
      </c>
      <c r="C11" s="510">
        <v>1</v>
      </c>
    </row>
    <row r="12" spans="1:3" ht="14.25">
      <c r="A12" s="508" t="s">
        <v>984</v>
      </c>
      <c r="B12" s="509">
        <v>8.1</v>
      </c>
      <c r="C12" s="510">
        <v>0.81</v>
      </c>
    </row>
    <row r="13" spans="1:3" ht="14.25">
      <c r="A13" s="508" t="s">
        <v>985</v>
      </c>
      <c r="B13" s="509">
        <v>9.3</v>
      </c>
      <c r="C13" s="510">
        <v>0.93</v>
      </c>
    </row>
    <row r="14" spans="1:3" ht="14.25">
      <c r="A14" s="508" t="s">
        <v>986</v>
      </c>
      <c r="B14" s="509">
        <v>9.5</v>
      </c>
      <c r="C14" s="510">
        <v>0.95</v>
      </c>
    </row>
    <row r="15" spans="1:3" ht="14.25">
      <c r="A15" s="508" t="s">
        <v>987</v>
      </c>
      <c r="B15" s="509">
        <v>7.7</v>
      </c>
      <c r="C15" s="510">
        <v>0.77</v>
      </c>
    </row>
    <row r="16" spans="1:3" ht="15">
      <c r="A16" s="511" t="s">
        <v>988</v>
      </c>
      <c r="B16" s="512">
        <f>(SUM(B4:B15))/12</f>
        <v>8.95</v>
      </c>
      <c r="C16" s="513">
        <f>(SUM(C4:C15))/12</f>
        <v>0.895</v>
      </c>
    </row>
  </sheetData>
  <sheetProtection/>
  <mergeCells count="1">
    <mergeCell ref="A1:C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AA18"/>
  <sheetViews>
    <sheetView zoomScale="60" zoomScaleNormal="60" zoomScalePageLayoutView="0" workbookViewId="0" topLeftCell="A1">
      <pane xSplit="1" topLeftCell="M1" activePane="topRight" state="frozen"/>
      <selection pane="topLeft" activeCell="A1" sqref="A1"/>
      <selection pane="topRight" activeCell="AB1" sqref="AB1:AB16384"/>
    </sheetView>
  </sheetViews>
  <sheetFormatPr defaultColWidth="11.421875" defaultRowHeight="15"/>
  <cols>
    <col min="1" max="1" width="24.28125" style="4" customWidth="1"/>
    <col min="2" max="2" width="19.421875" style="4" customWidth="1"/>
    <col min="3" max="3" width="14.140625" style="4" customWidth="1"/>
    <col min="4" max="4" width="17.7109375" style="4" customWidth="1"/>
    <col min="5" max="5" width="11.421875" style="4" customWidth="1"/>
    <col min="6" max="6" width="12.421875" style="4" customWidth="1"/>
    <col min="7" max="7" width="12.00390625" style="4" customWidth="1"/>
    <col min="8" max="8" width="20.8515625" style="4" customWidth="1"/>
    <col min="9" max="9" width="13.57421875" style="4" customWidth="1"/>
    <col min="10" max="10" width="29.7109375" style="4" customWidth="1"/>
    <col min="11" max="11" width="12.421875" style="4" customWidth="1"/>
    <col min="12" max="12" width="21.57421875" style="4" customWidth="1"/>
    <col min="13" max="13" width="19.00390625" style="4" customWidth="1"/>
    <col min="14" max="14" width="14.28125" style="4" customWidth="1"/>
    <col min="15" max="15" width="25.00390625" style="4" customWidth="1"/>
    <col min="16" max="16" width="11.421875" style="4" customWidth="1"/>
    <col min="17" max="17" width="19.57421875" style="4" customWidth="1"/>
    <col min="18" max="18" width="20.421875" style="4" customWidth="1"/>
    <col min="19" max="19" width="16.28125" style="4" customWidth="1"/>
    <col min="20" max="20" width="21.00390625" style="4" customWidth="1"/>
    <col min="21" max="21" width="11.421875" style="4" customWidth="1"/>
    <col min="22" max="22" width="21.57421875" style="4" customWidth="1"/>
    <col min="23" max="23" width="19.421875" style="4" customWidth="1"/>
    <col min="24" max="24" width="16.28125" style="4" customWidth="1"/>
    <col min="25" max="25" width="19.421875" style="4" customWidth="1"/>
    <col min="26" max="26" width="11.421875" style="4" customWidth="1"/>
    <col min="27" max="27" width="19.28125" style="4" customWidth="1"/>
    <col min="28" max="16384" width="11.421875" style="4" customWidth="1"/>
  </cols>
  <sheetData>
    <row r="1" spans="1:27" ht="19.5" customHeight="1">
      <c r="A1" s="112"/>
      <c r="B1" s="113"/>
      <c r="C1" s="90" t="s">
        <v>384</v>
      </c>
      <c r="D1" s="90"/>
      <c r="E1" s="90"/>
      <c r="F1" s="90"/>
      <c r="G1" s="90"/>
      <c r="H1" s="90"/>
      <c r="I1" s="90"/>
      <c r="J1" s="90"/>
      <c r="K1" s="90"/>
      <c r="L1" s="90"/>
      <c r="M1" s="90"/>
      <c r="N1" s="90"/>
      <c r="O1" s="90"/>
      <c r="P1" s="90"/>
      <c r="Q1" s="90"/>
      <c r="R1" s="90"/>
      <c r="S1" s="90"/>
      <c r="T1" s="90"/>
      <c r="U1" s="90"/>
      <c r="V1" s="90"/>
      <c r="W1" s="90"/>
      <c r="X1" s="90"/>
      <c r="Y1" s="90"/>
      <c r="Z1" s="90"/>
      <c r="AA1" s="91"/>
    </row>
    <row r="2" spans="1:27"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3"/>
    </row>
    <row r="3" spans="1:27"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3"/>
    </row>
    <row r="4" spans="1:27"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5"/>
    </row>
    <row r="5" spans="1:27"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7"/>
    </row>
    <row r="6" spans="1:27" ht="12.75">
      <c r="A6" s="98" t="s">
        <v>711</v>
      </c>
      <c r="B6" s="99"/>
      <c r="C6" s="99"/>
      <c r="D6" s="99"/>
      <c r="E6" s="99"/>
      <c r="F6" s="99"/>
      <c r="G6" s="99"/>
      <c r="H6" s="99"/>
      <c r="I6" s="99"/>
      <c r="J6" s="99"/>
      <c r="K6" s="99"/>
      <c r="L6" s="99"/>
      <c r="M6" s="99"/>
      <c r="N6" s="99"/>
      <c r="O6" s="99"/>
      <c r="P6" s="99"/>
      <c r="Q6" s="99"/>
      <c r="R6" s="99"/>
      <c r="S6" s="99"/>
      <c r="T6" s="99"/>
      <c r="U6" s="99"/>
      <c r="V6" s="99"/>
      <c r="W6" s="99"/>
      <c r="X6" s="99"/>
      <c r="Y6" s="99"/>
      <c r="Z6" s="99"/>
      <c r="AA6" s="100"/>
    </row>
    <row r="7" spans="1:27" ht="12.75" customHeight="1">
      <c r="A7" s="118" t="s">
        <v>666</v>
      </c>
      <c r="B7" s="119"/>
      <c r="C7" s="119"/>
      <c r="D7" s="119"/>
      <c r="E7" s="119"/>
      <c r="F7" s="119"/>
      <c r="G7" s="119"/>
      <c r="H7" s="400" t="s">
        <v>18</v>
      </c>
      <c r="I7" s="400"/>
      <c r="J7" s="400"/>
      <c r="K7" s="400"/>
      <c r="L7" s="401"/>
      <c r="M7" s="402" t="s">
        <v>19</v>
      </c>
      <c r="N7" s="403"/>
      <c r="O7" s="403"/>
      <c r="P7" s="403"/>
      <c r="Q7" s="404"/>
      <c r="R7" s="405" t="s">
        <v>20</v>
      </c>
      <c r="S7" s="406"/>
      <c r="T7" s="406"/>
      <c r="U7" s="406"/>
      <c r="V7" s="407"/>
      <c r="W7" s="225" t="s">
        <v>21</v>
      </c>
      <c r="X7" s="226"/>
      <c r="Y7" s="226"/>
      <c r="Z7" s="226"/>
      <c r="AA7" s="227"/>
    </row>
    <row r="8" spans="1:27" ht="20.25" customHeight="1">
      <c r="A8" s="161" t="s">
        <v>85</v>
      </c>
      <c r="B8" s="86" t="s">
        <v>50</v>
      </c>
      <c r="C8" s="86" t="s">
        <v>86</v>
      </c>
      <c r="D8" s="86" t="s">
        <v>17</v>
      </c>
      <c r="E8" s="86" t="s">
        <v>1</v>
      </c>
      <c r="F8" s="86" t="s">
        <v>2</v>
      </c>
      <c r="G8" s="86" t="s">
        <v>3</v>
      </c>
      <c r="H8" s="84" t="s">
        <v>4</v>
      </c>
      <c r="I8" s="85"/>
      <c r="J8" s="86" t="s">
        <v>0</v>
      </c>
      <c r="K8" s="86" t="s">
        <v>8</v>
      </c>
      <c r="L8" s="86" t="s">
        <v>5</v>
      </c>
      <c r="M8" s="84" t="s">
        <v>4</v>
      </c>
      <c r="N8" s="85"/>
      <c r="O8" s="86" t="s">
        <v>0</v>
      </c>
      <c r="P8" s="86" t="s">
        <v>9</v>
      </c>
      <c r="Q8" s="86" t="s">
        <v>5</v>
      </c>
      <c r="R8" s="84" t="s">
        <v>4</v>
      </c>
      <c r="S8" s="85"/>
      <c r="T8" s="86" t="s">
        <v>0</v>
      </c>
      <c r="U8" s="86" t="s">
        <v>10</v>
      </c>
      <c r="V8" s="86" t="s">
        <v>5</v>
      </c>
      <c r="W8" s="84" t="s">
        <v>4</v>
      </c>
      <c r="X8" s="85"/>
      <c r="Y8" s="86" t="s">
        <v>0</v>
      </c>
      <c r="Z8" s="86" t="s">
        <v>11</v>
      </c>
      <c r="AA8" s="88" t="s">
        <v>5</v>
      </c>
    </row>
    <row r="9" spans="1:27" ht="25.5">
      <c r="A9" s="162"/>
      <c r="B9" s="87"/>
      <c r="C9" s="87"/>
      <c r="D9" s="87"/>
      <c r="E9" s="87"/>
      <c r="F9" s="87"/>
      <c r="G9" s="87"/>
      <c r="H9" s="5" t="s">
        <v>6</v>
      </c>
      <c r="I9" s="6" t="s">
        <v>7</v>
      </c>
      <c r="J9" s="87"/>
      <c r="K9" s="87"/>
      <c r="L9" s="87"/>
      <c r="M9" s="6" t="s">
        <v>6</v>
      </c>
      <c r="N9" s="6" t="s">
        <v>7</v>
      </c>
      <c r="O9" s="87"/>
      <c r="P9" s="87"/>
      <c r="Q9" s="87"/>
      <c r="R9" s="6" t="s">
        <v>6</v>
      </c>
      <c r="S9" s="6" t="s">
        <v>7</v>
      </c>
      <c r="T9" s="87"/>
      <c r="U9" s="87"/>
      <c r="V9" s="87"/>
      <c r="W9" s="6" t="s">
        <v>6</v>
      </c>
      <c r="X9" s="6" t="s">
        <v>7</v>
      </c>
      <c r="Y9" s="87"/>
      <c r="Z9" s="87"/>
      <c r="AA9" s="89"/>
    </row>
    <row r="10" spans="1:27" ht="25.5">
      <c r="A10" s="172" t="s">
        <v>385</v>
      </c>
      <c r="B10" s="143" t="s">
        <v>698</v>
      </c>
      <c r="C10" s="153">
        <v>1</v>
      </c>
      <c r="D10" s="143" t="s">
        <v>386</v>
      </c>
      <c r="E10" s="143" t="s">
        <v>89</v>
      </c>
      <c r="F10" s="143" t="s">
        <v>13</v>
      </c>
      <c r="G10" s="7" t="s">
        <v>14</v>
      </c>
      <c r="H10" s="411" t="s">
        <v>387</v>
      </c>
      <c r="I10" s="411" t="s">
        <v>910</v>
      </c>
      <c r="J10" s="411" t="s">
        <v>699</v>
      </c>
      <c r="K10" s="299">
        <v>0.6</v>
      </c>
      <c r="L10" s="420" t="s">
        <v>700</v>
      </c>
      <c r="M10" s="414" t="s">
        <v>387</v>
      </c>
      <c r="N10" s="414" t="s">
        <v>910</v>
      </c>
      <c r="O10" s="414" t="s">
        <v>701</v>
      </c>
      <c r="P10" s="299">
        <v>0.6</v>
      </c>
      <c r="Q10" s="417" t="s">
        <v>700</v>
      </c>
      <c r="R10" s="408" t="s">
        <v>387</v>
      </c>
      <c r="S10" s="408" t="s">
        <v>910</v>
      </c>
      <c r="T10" s="408" t="s">
        <v>702</v>
      </c>
      <c r="U10" s="299">
        <v>0.6</v>
      </c>
      <c r="V10" s="423" t="s">
        <v>700</v>
      </c>
      <c r="W10" s="249" t="s">
        <v>387</v>
      </c>
      <c r="X10" s="249" t="s">
        <v>910</v>
      </c>
      <c r="Y10" s="249" t="s">
        <v>739</v>
      </c>
      <c r="Z10" s="299">
        <v>0.7</v>
      </c>
      <c r="AA10" s="312" t="s">
        <v>700</v>
      </c>
    </row>
    <row r="11" spans="1:27" ht="38.25">
      <c r="A11" s="173"/>
      <c r="B11" s="137"/>
      <c r="C11" s="154"/>
      <c r="D11" s="137"/>
      <c r="E11" s="137"/>
      <c r="F11" s="137"/>
      <c r="G11" s="8" t="s">
        <v>15</v>
      </c>
      <c r="H11" s="412"/>
      <c r="I11" s="412"/>
      <c r="J11" s="412"/>
      <c r="K11" s="129"/>
      <c r="L11" s="421"/>
      <c r="M11" s="415"/>
      <c r="N11" s="415"/>
      <c r="O11" s="415"/>
      <c r="P11" s="129"/>
      <c r="Q11" s="418"/>
      <c r="R11" s="409"/>
      <c r="S11" s="409"/>
      <c r="T11" s="409"/>
      <c r="U11" s="129"/>
      <c r="V11" s="424"/>
      <c r="W11" s="250"/>
      <c r="X11" s="250"/>
      <c r="Y11" s="250"/>
      <c r="Z11" s="129"/>
      <c r="AA11" s="313"/>
    </row>
    <row r="12" spans="1:27" ht="90.75" customHeight="1">
      <c r="A12" s="174"/>
      <c r="B12" s="138"/>
      <c r="C12" s="168"/>
      <c r="D12" s="138"/>
      <c r="E12" s="138"/>
      <c r="F12" s="138"/>
      <c r="G12" s="9" t="s">
        <v>16</v>
      </c>
      <c r="H12" s="413"/>
      <c r="I12" s="413"/>
      <c r="J12" s="413"/>
      <c r="K12" s="300"/>
      <c r="L12" s="422"/>
      <c r="M12" s="416"/>
      <c r="N12" s="416"/>
      <c r="O12" s="416"/>
      <c r="P12" s="300"/>
      <c r="Q12" s="419"/>
      <c r="R12" s="410"/>
      <c r="S12" s="410"/>
      <c r="T12" s="410"/>
      <c r="U12" s="300"/>
      <c r="V12" s="425"/>
      <c r="W12" s="251"/>
      <c r="X12" s="251"/>
      <c r="Y12" s="251"/>
      <c r="Z12" s="300"/>
      <c r="AA12" s="314"/>
    </row>
    <row r="13" spans="1:27" ht="42.75" customHeight="1">
      <c r="A13" s="172" t="s">
        <v>385</v>
      </c>
      <c r="B13" s="143" t="s">
        <v>388</v>
      </c>
      <c r="C13" s="153">
        <v>4</v>
      </c>
      <c r="D13" s="143" t="s">
        <v>389</v>
      </c>
      <c r="E13" s="143" t="s">
        <v>89</v>
      </c>
      <c r="F13" s="143" t="s">
        <v>13</v>
      </c>
      <c r="G13" s="7" t="s">
        <v>14</v>
      </c>
      <c r="H13" s="411" t="s">
        <v>387</v>
      </c>
      <c r="I13" s="411" t="s">
        <v>703</v>
      </c>
      <c r="J13" s="411" t="s">
        <v>704</v>
      </c>
      <c r="K13" s="79">
        <v>1</v>
      </c>
      <c r="L13" s="411" t="s">
        <v>705</v>
      </c>
      <c r="M13" s="414" t="s">
        <v>387</v>
      </c>
      <c r="N13" s="414" t="s">
        <v>706</v>
      </c>
      <c r="O13" s="414" t="s">
        <v>707</v>
      </c>
      <c r="P13" s="79">
        <v>1</v>
      </c>
      <c r="Q13" s="414" t="s">
        <v>705</v>
      </c>
      <c r="R13" s="408" t="s">
        <v>387</v>
      </c>
      <c r="S13" s="408" t="s">
        <v>706</v>
      </c>
      <c r="T13" s="408" t="s">
        <v>707</v>
      </c>
      <c r="U13" s="79">
        <v>1</v>
      </c>
      <c r="V13" s="408" t="s">
        <v>705</v>
      </c>
      <c r="W13" s="249" t="s">
        <v>387</v>
      </c>
      <c r="X13" s="249" t="s">
        <v>706</v>
      </c>
      <c r="Y13" s="249" t="s">
        <v>707</v>
      </c>
      <c r="Z13" s="79">
        <v>1</v>
      </c>
      <c r="AA13" s="249" t="s">
        <v>705</v>
      </c>
    </row>
    <row r="14" spans="1:27" ht="38.25">
      <c r="A14" s="173"/>
      <c r="B14" s="137"/>
      <c r="C14" s="154"/>
      <c r="D14" s="137"/>
      <c r="E14" s="137"/>
      <c r="F14" s="137"/>
      <c r="G14" s="8" t="s">
        <v>15</v>
      </c>
      <c r="H14" s="412"/>
      <c r="I14" s="412"/>
      <c r="J14" s="412"/>
      <c r="K14" s="72"/>
      <c r="L14" s="412"/>
      <c r="M14" s="415"/>
      <c r="N14" s="415"/>
      <c r="O14" s="415"/>
      <c r="P14" s="72"/>
      <c r="Q14" s="415"/>
      <c r="R14" s="409"/>
      <c r="S14" s="409"/>
      <c r="T14" s="409"/>
      <c r="U14" s="72"/>
      <c r="V14" s="409"/>
      <c r="W14" s="250"/>
      <c r="X14" s="250"/>
      <c r="Y14" s="250"/>
      <c r="Z14" s="72"/>
      <c r="AA14" s="250"/>
    </row>
    <row r="15" spans="1:27" ht="149.25" customHeight="1">
      <c r="A15" s="174"/>
      <c r="B15" s="138"/>
      <c r="C15" s="168"/>
      <c r="D15" s="138"/>
      <c r="E15" s="138"/>
      <c r="F15" s="138"/>
      <c r="G15" s="9" t="s">
        <v>16</v>
      </c>
      <c r="H15" s="413"/>
      <c r="I15" s="413"/>
      <c r="J15" s="413"/>
      <c r="K15" s="80"/>
      <c r="L15" s="413"/>
      <c r="M15" s="416"/>
      <c r="N15" s="416"/>
      <c r="O15" s="416"/>
      <c r="P15" s="80"/>
      <c r="Q15" s="416"/>
      <c r="R15" s="410"/>
      <c r="S15" s="410"/>
      <c r="T15" s="410"/>
      <c r="U15" s="80"/>
      <c r="V15" s="410"/>
      <c r="W15" s="251"/>
      <c r="X15" s="251"/>
      <c r="Y15" s="251"/>
      <c r="Z15" s="80"/>
      <c r="AA15" s="251"/>
    </row>
    <row r="16" spans="11:26" ht="15" customHeight="1">
      <c r="K16" s="426">
        <f>(SUM(K13+K10))/2</f>
        <v>0.8</v>
      </c>
      <c r="L16" s="24"/>
      <c r="M16" s="24"/>
      <c r="N16" s="24"/>
      <c r="O16" s="24"/>
      <c r="P16" s="426">
        <f>(SUM(P13+P10))/2</f>
        <v>0.8</v>
      </c>
      <c r="Q16" s="24"/>
      <c r="R16" s="24"/>
      <c r="S16" s="24"/>
      <c r="T16" s="24"/>
      <c r="U16" s="426">
        <f>(SUM(U13+U10))/2</f>
        <v>0.8</v>
      </c>
      <c r="Z16" s="426">
        <f>(SUM(Z13+Z10))/2</f>
        <v>0.85</v>
      </c>
    </row>
    <row r="17" spans="11:26" ht="15" customHeight="1">
      <c r="K17" s="427"/>
      <c r="P17" s="427"/>
      <c r="U17" s="427"/>
      <c r="Z17" s="427"/>
    </row>
    <row r="18" spans="11:26" ht="15" customHeight="1">
      <c r="K18" s="427"/>
      <c r="P18" s="427"/>
      <c r="U18" s="427"/>
      <c r="Z18" s="427"/>
    </row>
  </sheetData>
  <sheetProtection/>
  <mergeCells count="89">
    <mergeCell ref="Z16:Z18"/>
    <mergeCell ref="U16:U18"/>
    <mergeCell ref="P16:P18"/>
    <mergeCell ref="K16:K18"/>
    <mergeCell ref="Q13:Q15"/>
    <mergeCell ref="Z10:Z12"/>
    <mergeCell ref="Y8:Y9"/>
    <mergeCell ref="K8:K9"/>
    <mergeCell ref="L8:L9"/>
    <mergeCell ref="V10:V12"/>
    <mergeCell ref="V13:V15"/>
    <mergeCell ref="Q8:Q9"/>
    <mergeCell ref="N13:N15"/>
    <mergeCell ref="O13:O15"/>
    <mergeCell ref="E8:E9"/>
    <mergeCell ref="F8:F9"/>
    <mergeCell ref="G8:G9"/>
    <mergeCell ref="H8:I8"/>
    <mergeCell ref="V8:V9"/>
    <mergeCell ref="A5:B5"/>
    <mergeCell ref="A7:G7"/>
    <mergeCell ref="J8:J9"/>
    <mergeCell ref="P8:P9"/>
    <mergeCell ref="A10:A12"/>
    <mergeCell ref="B10:B12"/>
    <mergeCell ref="C10:C12"/>
    <mergeCell ref="D10:D12"/>
    <mergeCell ref="E10:E12"/>
    <mergeCell ref="A1:B4"/>
    <mergeCell ref="A8:A9"/>
    <mergeCell ref="B8:B9"/>
    <mergeCell ref="C8:C9"/>
    <mergeCell ref="D8:D9"/>
    <mergeCell ref="F10:F12"/>
    <mergeCell ref="H10:H12"/>
    <mergeCell ref="I10:I12"/>
    <mergeCell ref="K10:K12"/>
    <mergeCell ref="L10:L12"/>
    <mergeCell ref="M10:M12"/>
    <mergeCell ref="J10:J12"/>
    <mergeCell ref="AA10:AA12"/>
    <mergeCell ref="N10:N12"/>
    <mergeCell ref="O10:O12"/>
    <mergeCell ref="Q10:Q12"/>
    <mergeCell ref="R10:R12"/>
    <mergeCell ref="S10:S12"/>
    <mergeCell ref="T10:T12"/>
    <mergeCell ref="H13:H15"/>
    <mergeCell ref="I13:I15"/>
    <mergeCell ref="U10:U12"/>
    <mergeCell ref="W10:W12"/>
    <mergeCell ref="X10:X12"/>
    <mergeCell ref="Y10:Y12"/>
    <mergeCell ref="J13:J15"/>
    <mergeCell ref="K13:K15"/>
    <mergeCell ref="L13:L15"/>
    <mergeCell ref="M13:M15"/>
    <mergeCell ref="A13:A15"/>
    <mergeCell ref="B13:B15"/>
    <mergeCell ref="C13:C15"/>
    <mergeCell ref="D13:D15"/>
    <mergeCell ref="E13:E15"/>
    <mergeCell ref="F13:F15"/>
    <mergeCell ref="AA13:AA15"/>
    <mergeCell ref="R13:R15"/>
    <mergeCell ref="S13:S15"/>
    <mergeCell ref="T13:T15"/>
    <mergeCell ref="U13:U15"/>
    <mergeCell ref="W13:W15"/>
    <mergeCell ref="X13:X15"/>
    <mergeCell ref="Y13:Y15"/>
    <mergeCell ref="Z13:Z15"/>
    <mergeCell ref="C1:AA4"/>
    <mergeCell ref="D5:AA5"/>
    <mergeCell ref="A6:AA6"/>
    <mergeCell ref="H7:L7"/>
    <mergeCell ref="M7:Q7"/>
    <mergeCell ref="R7:V7"/>
    <mergeCell ref="W7:AA7"/>
    <mergeCell ref="Z8:Z9"/>
    <mergeCell ref="AA8:AA9"/>
    <mergeCell ref="P10:P12"/>
    <mergeCell ref="P13:P15"/>
    <mergeCell ref="M8:N8"/>
    <mergeCell ref="O8:O9"/>
    <mergeCell ref="R8:S8"/>
    <mergeCell ref="T8:T9"/>
    <mergeCell ref="U8:U9"/>
    <mergeCell ref="W8:X8"/>
  </mergeCell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AE50"/>
  <sheetViews>
    <sheetView zoomScale="70" zoomScaleNormal="70" zoomScalePageLayoutView="0" workbookViewId="0" topLeftCell="A30">
      <pane xSplit="1" topLeftCell="T1" activePane="topRight" state="frozen"/>
      <selection pane="topLeft" activeCell="A1" sqref="A1"/>
      <selection pane="topRight" activeCell="AF30" sqref="AF1:AF16384"/>
    </sheetView>
  </sheetViews>
  <sheetFormatPr defaultColWidth="11.421875" defaultRowHeight="15"/>
  <cols>
    <col min="1" max="1" width="32.28125" style="4" customWidth="1"/>
    <col min="2" max="2" width="24.7109375" style="4" customWidth="1"/>
    <col min="3" max="3" width="16.57421875" style="4" customWidth="1"/>
    <col min="4" max="4" width="22.28125" style="4" customWidth="1"/>
    <col min="5" max="5" width="11.421875" style="4" customWidth="1"/>
    <col min="6" max="6" width="12.421875" style="4" customWidth="1"/>
    <col min="7" max="7" width="12.00390625" style="4" customWidth="1"/>
    <col min="8" max="8" width="20.8515625" style="4" customWidth="1"/>
    <col min="9" max="9" width="16.421875" style="4" customWidth="1"/>
    <col min="10" max="10" width="13.57421875" style="4" customWidth="1"/>
    <col min="11" max="11" width="26.8515625" style="4" customWidth="1"/>
    <col min="12" max="12" width="12.421875" style="4" customWidth="1"/>
    <col min="13" max="13" width="21.57421875" style="4" customWidth="1"/>
    <col min="14" max="14" width="19.00390625" style="4" customWidth="1"/>
    <col min="15" max="16" width="14.28125" style="4" customWidth="1"/>
    <col min="17" max="17" width="25.00390625" style="4" customWidth="1"/>
    <col min="18" max="18" width="11.421875" style="4" customWidth="1"/>
    <col min="19" max="19" width="19.57421875" style="4" customWidth="1"/>
    <col min="20" max="20" width="20.421875" style="4" customWidth="1"/>
    <col min="21" max="21" width="19.57421875" style="4" customWidth="1"/>
    <col min="22" max="22" width="13.28125" style="4" customWidth="1"/>
    <col min="23" max="23" width="21.00390625" style="4" customWidth="1"/>
    <col min="24" max="24" width="11.421875" style="4" customWidth="1"/>
    <col min="25" max="25" width="19.28125" style="4" customWidth="1"/>
    <col min="26" max="26" width="19.421875" style="4" customWidth="1"/>
    <col min="27" max="27" width="11.421875" style="4" customWidth="1"/>
    <col min="28" max="28" width="15.7109375" style="4" customWidth="1"/>
    <col min="29" max="29" width="27.00390625" style="4" customWidth="1"/>
    <col min="30" max="30" width="11.421875" style="4" customWidth="1"/>
    <col min="31" max="31" width="25.57421875" style="4" customWidth="1"/>
    <col min="32" max="16384" width="11.421875" style="4" customWidth="1"/>
  </cols>
  <sheetData>
    <row r="1" spans="1:31" ht="2.25" customHeight="1">
      <c r="A1" s="114"/>
      <c r="B1" s="115"/>
      <c r="C1" s="92" t="s">
        <v>446</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3"/>
    </row>
    <row r="2" spans="1:31"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27.75" customHeight="1">
      <c r="A3" s="116"/>
      <c r="B3" s="117"/>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5"/>
    </row>
    <row r="4" spans="1:31" ht="12.75">
      <c r="A4" s="110" t="s">
        <v>665</v>
      </c>
      <c r="B4" s="111"/>
      <c r="C4" s="3"/>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1" ht="12.75">
      <c r="A5" s="98" t="s">
        <v>447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100"/>
    </row>
    <row r="6" spans="1:31" ht="12.75" customHeight="1">
      <c r="A6" s="118" t="s">
        <v>666</v>
      </c>
      <c r="B6" s="119"/>
      <c r="C6" s="119"/>
      <c r="D6" s="119"/>
      <c r="E6" s="119"/>
      <c r="F6" s="119"/>
      <c r="G6" s="432"/>
      <c r="H6" s="212" t="s">
        <v>18</v>
      </c>
      <c r="I6" s="212"/>
      <c r="J6" s="212"/>
      <c r="K6" s="212"/>
      <c r="L6" s="212"/>
      <c r="M6" s="212"/>
      <c r="N6" s="101" t="s">
        <v>19</v>
      </c>
      <c r="O6" s="102"/>
      <c r="P6" s="102"/>
      <c r="Q6" s="102"/>
      <c r="R6" s="102"/>
      <c r="S6" s="103"/>
      <c r="T6" s="104" t="s">
        <v>20</v>
      </c>
      <c r="U6" s="105"/>
      <c r="V6" s="105"/>
      <c r="W6" s="105"/>
      <c r="X6" s="105"/>
      <c r="Y6" s="106"/>
      <c r="Z6" s="225" t="s">
        <v>21</v>
      </c>
      <c r="AA6" s="226"/>
      <c r="AB6" s="226"/>
      <c r="AC6" s="226"/>
      <c r="AD6" s="226"/>
      <c r="AE6" s="227"/>
    </row>
    <row r="7" spans="1:31" ht="35.25" customHeight="1">
      <c r="A7" s="179" t="s">
        <v>85</v>
      </c>
      <c r="B7" s="181" t="s">
        <v>50</v>
      </c>
      <c r="C7" s="181" t="s">
        <v>86</v>
      </c>
      <c r="D7" s="181" t="s">
        <v>17</v>
      </c>
      <c r="E7" s="181" t="s">
        <v>1</v>
      </c>
      <c r="F7" s="181" t="s">
        <v>2</v>
      </c>
      <c r="G7" s="181" t="s">
        <v>3</v>
      </c>
      <c r="H7" s="183" t="s">
        <v>4</v>
      </c>
      <c r="I7" s="184"/>
      <c r="J7" s="181" t="s">
        <v>414</v>
      </c>
      <c r="K7" s="181" t="s">
        <v>0</v>
      </c>
      <c r="L7" s="181" t="s">
        <v>8</v>
      </c>
      <c r="M7" s="181" t="s">
        <v>5</v>
      </c>
      <c r="N7" s="183" t="s">
        <v>4</v>
      </c>
      <c r="O7" s="184"/>
      <c r="P7" s="181" t="s">
        <v>414</v>
      </c>
      <c r="Q7" s="181" t="s">
        <v>0</v>
      </c>
      <c r="R7" s="181" t="s">
        <v>9</v>
      </c>
      <c r="S7" s="181" t="s">
        <v>5</v>
      </c>
      <c r="T7" s="183" t="s">
        <v>4</v>
      </c>
      <c r="U7" s="184"/>
      <c r="V7" s="181" t="s">
        <v>414</v>
      </c>
      <c r="W7" s="181" t="s">
        <v>0</v>
      </c>
      <c r="X7" s="181" t="s">
        <v>10</v>
      </c>
      <c r="Y7" s="181" t="s">
        <v>5</v>
      </c>
      <c r="Z7" s="183" t="s">
        <v>4</v>
      </c>
      <c r="AA7" s="184"/>
      <c r="AB7" s="181" t="s">
        <v>414</v>
      </c>
      <c r="AC7" s="181" t="s">
        <v>0</v>
      </c>
      <c r="AD7" s="181" t="s">
        <v>11</v>
      </c>
      <c r="AE7" s="177" t="s">
        <v>5</v>
      </c>
    </row>
    <row r="8" spans="1:31" ht="33" customHeight="1">
      <c r="A8" s="180"/>
      <c r="B8" s="182"/>
      <c r="C8" s="182"/>
      <c r="D8" s="182"/>
      <c r="E8" s="182"/>
      <c r="F8" s="182"/>
      <c r="G8" s="182"/>
      <c r="H8" s="13" t="s">
        <v>6</v>
      </c>
      <c r="I8" s="14" t="s">
        <v>7</v>
      </c>
      <c r="J8" s="182"/>
      <c r="K8" s="182"/>
      <c r="L8" s="182"/>
      <c r="M8" s="182"/>
      <c r="N8" s="14" t="s">
        <v>6</v>
      </c>
      <c r="O8" s="14" t="s">
        <v>7</v>
      </c>
      <c r="P8" s="182"/>
      <c r="Q8" s="182"/>
      <c r="R8" s="182"/>
      <c r="S8" s="182"/>
      <c r="T8" s="14" t="s">
        <v>6</v>
      </c>
      <c r="U8" s="14" t="s">
        <v>7</v>
      </c>
      <c r="V8" s="182"/>
      <c r="W8" s="182"/>
      <c r="X8" s="182"/>
      <c r="Y8" s="182"/>
      <c r="Z8" s="14" t="s">
        <v>6</v>
      </c>
      <c r="AA8" s="14" t="s">
        <v>7</v>
      </c>
      <c r="AB8" s="182"/>
      <c r="AC8" s="182"/>
      <c r="AD8" s="182"/>
      <c r="AE8" s="178"/>
    </row>
    <row r="9" spans="1:31" ht="25.5">
      <c r="A9" s="172" t="s">
        <v>234</v>
      </c>
      <c r="B9" s="143" t="s">
        <v>448</v>
      </c>
      <c r="C9" s="166">
        <v>1</v>
      </c>
      <c r="D9" s="143" t="s">
        <v>591</v>
      </c>
      <c r="E9" s="143" t="s">
        <v>89</v>
      </c>
      <c r="F9" s="143" t="s">
        <v>13</v>
      </c>
      <c r="G9" s="7" t="s">
        <v>14</v>
      </c>
      <c r="H9" s="149" t="s">
        <v>449</v>
      </c>
      <c r="I9" s="149" t="s">
        <v>235</v>
      </c>
      <c r="J9" s="149">
        <f>13/50*100</f>
        <v>26</v>
      </c>
      <c r="K9" s="149" t="s">
        <v>450</v>
      </c>
      <c r="L9" s="79">
        <v>0.8</v>
      </c>
      <c r="M9" s="151" t="s">
        <v>451</v>
      </c>
      <c r="N9" s="158" t="s">
        <v>449</v>
      </c>
      <c r="O9" s="158" t="s">
        <v>235</v>
      </c>
      <c r="P9" s="158">
        <v>26</v>
      </c>
      <c r="Q9" s="158" t="s">
        <v>450</v>
      </c>
      <c r="R9" s="428">
        <v>1</v>
      </c>
      <c r="S9" s="169" t="s">
        <v>451</v>
      </c>
      <c r="T9" s="163" t="s">
        <v>449</v>
      </c>
      <c r="U9" s="163" t="s">
        <v>638</v>
      </c>
      <c r="V9" s="163">
        <v>26</v>
      </c>
      <c r="W9" s="163" t="s">
        <v>639</v>
      </c>
      <c r="X9" s="428">
        <v>1</v>
      </c>
      <c r="Y9" s="163" t="s">
        <v>451</v>
      </c>
      <c r="Z9" s="249" t="s">
        <v>449</v>
      </c>
      <c r="AA9" s="249" t="s">
        <v>779</v>
      </c>
      <c r="AB9" s="249">
        <v>26</v>
      </c>
      <c r="AC9" s="249" t="s">
        <v>780</v>
      </c>
      <c r="AD9" s="428">
        <v>1</v>
      </c>
      <c r="AE9" s="312" t="s">
        <v>781</v>
      </c>
    </row>
    <row r="10" spans="1:31" ht="38.25">
      <c r="A10" s="173"/>
      <c r="B10" s="137"/>
      <c r="C10" s="137"/>
      <c r="D10" s="137"/>
      <c r="E10" s="137"/>
      <c r="F10" s="137"/>
      <c r="G10" s="8" t="s">
        <v>15</v>
      </c>
      <c r="H10" s="126"/>
      <c r="I10" s="126"/>
      <c r="J10" s="126"/>
      <c r="K10" s="126"/>
      <c r="L10" s="72"/>
      <c r="M10" s="132"/>
      <c r="N10" s="123"/>
      <c r="O10" s="123"/>
      <c r="P10" s="123"/>
      <c r="Q10" s="123"/>
      <c r="R10" s="429"/>
      <c r="S10" s="170"/>
      <c r="T10" s="65"/>
      <c r="U10" s="65"/>
      <c r="V10" s="65"/>
      <c r="W10" s="65"/>
      <c r="X10" s="429"/>
      <c r="Y10" s="65"/>
      <c r="Z10" s="250"/>
      <c r="AA10" s="250"/>
      <c r="AB10" s="250"/>
      <c r="AC10" s="250"/>
      <c r="AD10" s="429"/>
      <c r="AE10" s="313"/>
    </row>
    <row r="11" spans="1:31" ht="141.75" customHeight="1">
      <c r="A11" s="174"/>
      <c r="B11" s="138"/>
      <c r="C11" s="138"/>
      <c r="D11" s="138"/>
      <c r="E11" s="138"/>
      <c r="F11" s="138"/>
      <c r="G11" s="9" t="s">
        <v>16</v>
      </c>
      <c r="H11" s="150"/>
      <c r="I11" s="150"/>
      <c r="J11" s="150"/>
      <c r="K11" s="150"/>
      <c r="L11" s="80"/>
      <c r="M11" s="160"/>
      <c r="N11" s="159"/>
      <c r="O11" s="159"/>
      <c r="P11" s="159"/>
      <c r="Q11" s="159"/>
      <c r="R11" s="430"/>
      <c r="S11" s="171"/>
      <c r="T11" s="164"/>
      <c r="U11" s="164"/>
      <c r="V11" s="164"/>
      <c r="W11" s="164"/>
      <c r="X11" s="430"/>
      <c r="Y11" s="164"/>
      <c r="Z11" s="251"/>
      <c r="AA11" s="251"/>
      <c r="AB11" s="251"/>
      <c r="AC11" s="251"/>
      <c r="AD11" s="430"/>
      <c r="AE11" s="314"/>
    </row>
    <row r="12" spans="1:31" ht="52.5" customHeight="1">
      <c r="A12" s="172" t="s">
        <v>236</v>
      </c>
      <c r="B12" s="143" t="s">
        <v>237</v>
      </c>
      <c r="C12" s="166">
        <v>1</v>
      </c>
      <c r="D12" s="143" t="s">
        <v>592</v>
      </c>
      <c r="E12" s="143" t="s">
        <v>89</v>
      </c>
      <c r="F12" s="143" t="s">
        <v>13</v>
      </c>
      <c r="G12" s="7" t="s">
        <v>14</v>
      </c>
      <c r="H12" s="149" t="s">
        <v>449</v>
      </c>
      <c r="I12" s="149" t="s">
        <v>452</v>
      </c>
      <c r="J12" s="149">
        <f>44/44*100</f>
        <v>100</v>
      </c>
      <c r="K12" s="149" t="s">
        <v>453</v>
      </c>
      <c r="L12" s="79">
        <v>1</v>
      </c>
      <c r="M12" s="149" t="s">
        <v>454</v>
      </c>
      <c r="N12" s="158" t="s">
        <v>449</v>
      </c>
      <c r="O12" s="158" t="s">
        <v>452</v>
      </c>
      <c r="P12" s="158">
        <v>44</v>
      </c>
      <c r="Q12" s="158" t="s">
        <v>455</v>
      </c>
      <c r="R12" s="428">
        <v>1</v>
      </c>
      <c r="S12" s="169" t="s">
        <v>454</v>
      </c>
      <c r="T12" s="163" t="s">
        <v>449</v>
      </c>
      <c r="U12" s="163" t="s">
        <v>452</v>
      </c>
      <c r="V12" s="163">
        <v>44</v>
      </c>
      <c r="W12" s="163" t="s">
        <v>455</v>
      </c>
      <c r="X12" s="428">
        <v>1</v>
      </c>
      <c r="Y12" s="163" t="s">
        <v>454</v>
      </c>
      <c r="Z12" s="249" t="s">
        <v>449</v>
      </c>
      <c r="AA12" s="249" t="s">
        <v>452</v>
      </c>
      <c r="AB12" s="249">
        <v>44</v>
      </c>
      <c r="AC12" s="249" t="s">
        <v>455</v>
      </c>
      <c r="AD12" s="428">
        <v>1</v>
      </c>
      <c r="AE12" s="249" t="s">
        <v>900</v>
      </c>
    </row>
    <row r="13" spans="1:31" ht="38.25">
      <c r="A13" s="173"/>
      <c r="B13" s="137"/>
      <c r="C13" s="137"/>
      <c r="D13" s="137"/>
      <c r="E13" s="137"/>
      <c r="F13" s="137"/>
      <c r="G13" s="8" t="s">
        <v>15</v>
      </c>
      <c r="H13" s="126"/>
      <c r="I13" s="126"/>
      <c r="J13" s="126"/>
      <c r="K13" s="126"/>
      <c r="L13" s="72"/>
      <c r="M13" s="126"/>
      <c r="N13" s="123"/>
      <c r="O13" s="123"/>
      <c r="P13" s="123"/>
      <c r="Q13" s="123"/>
      <c r="R13" s="429"/>
      <c r="S13" s="170"/>
      <c r="T13" s="65"/>
      <c r="U13" s="65"/>
      <c r="V13" s="65"/>
      <c r="W13" s="65"/>
      <c r="X13" s="429"/>
      <c r="Y13" s="65"/>
      <c r="Z13" s="250"/>
      <c r="AA13" s="250"/>
      <c r="AB13" s="250"/>
      <c r="AC13" s="250"/>
      <c r="AD13" s="429"/>
      <c r="AE13" s="250"/>
    </row>
    <row r="14" spans="1:31" ht="48" customHeight="1">
      <c r="A14" s="174"/>
      <c r="B14" s="138"/>
      <c r="C14" s="138"/>
      <c r="D14" s="138"/>
      <c r="E14" s="138"/>
      <c r="F14" s="138"/>
      <c r="G14" s="9" t="s">
        <v>16</v>
      </c>
      <c r="H14" s="150"/>
      <c r="I14" s="150"/>
      <c r="J14" s="150"/>
      <c r="K14" s="150"/>
      <c r="L14" s="80"/>
      <c r="M14" s="150"/>
      <c r="N14" s="159"/>
      <c r="O14" s="159"/>
      <c r="P14" s="159"/>
      <c r="Q14" s="159"/>
      <c r="R14" s="430"/>
      <c r="S14" s="171"/>
      <c r="T14" s="164"/>
      <c r="U14" s="164"/>
      <c r="V14" s="164"/>
      <c r="W14" s="164"/>
      <c r="X14" s="430"/>
      <c r="Y14" s="164"/>
      <c r="Z14" s="251"/>
      <c r="AA14" s="251"/>
      <c r="AB14" s="251"/>
      <c r="AC14" s="251"/>
      <c r="AD14" s="430"/>
      <c r="AE14" s="251"/>
    </row>
    <row r="15" spans="1:31" ht="24" customHeight="1">
      <c r="A15" s="172" t="s">
        <v>238</v>
      </c>
      <c r="B15" s="143" t="s">
        <v>239</v>
      </c>
      <c r="C15" s="166">
        <v>1</v>
      </c>
      <c r="D15" s="143" t="s">
        <v>593</v>
      </c>
      <c r="E15" s="143" t="s">
        <v>89</v>
      </c>
      <c r="F15" s="143" t="s">
        <v>13</v>
      </c>
      <c r="G15" s="7" t="s">
        <v>14</v>
      </c>
      <c r="H15" s="149" t="s">
        <v>449</v>
      </c>
      <c r="I15" s="149" t="s">
        <v>240</v>
      </c>
      <c r="J15" s="149">
        <v>6471</v>
      </c>
      <c r="K15" s="149" t="s">
        <v>456</v>
      </c>
      <c r="L15" s="299">
        <v>0.7</v>
      </c>
      <c r="M15" s="151" t="s">
        <v>457</v>
      </c>
      <c r="N15" s="158" t="s">
        <v>449</v>
      </c>
      <c r="O15" s="158" t="s">
        <v>240</v>
      </c>
      <c r="P15" s="158">
        <v>8178</v>
      </c>
      <c r="Q15" s="169" t="s">
        <v>458</v>
      </c>
      <c r="R15" s="299">
        <v>0.7</v>
      </c>
      <c r="S15" s="169" t="s">
        <v>457</v>
      </c>
      <c r="T15" s="163" t="s">
        <v>449</v>
      </c>
      <c r="U15" s="163" t="s">
        <v>240</v>
      </c>
      <c r="V15" s="163">
        <v>10927</v>
      </c>
      <c r="W15" s="156" t="s">
        <v>640</v>
      </c>
      <c r="X15" s="299">
        <v>0.75</v>
      </c>
      <c r="Y15" s="156" t="s">
        <v>641</v>
      </c>
      <c r="Z15" s="249" t="s">
        <v>449</v>
      </c>
      <c r="AA15" s="249" t="s">
        <v>240</v>
      </c>
      <c r="AB15" s="249">
        <v>13607</v>
      </c>
      <c r="AC15" s="312" t="s">
        <v>782</v>
      </c>
      <c r="AD15" s="428">
        <v>0.8</v>
      </c>
      <c r="AE15" s="312" t="s">
        <v>783</v>
      </c>
    </row>
    <row r="16" spans="1:31" ht="38.25">
      <c r="A16" s="173"/>
      <c r="B16" s="137"/>
      <c r="C16" s="137"/>
      <c r="D16" s="137"/>
      <c r="E16" s="137"/>
      <c r="F16" s="137"/>
      <c r="G16" s="8" t="s">
        <v>15</v>
      </c>
      <c r="H16" s="126"/>
      <c r="I16" s="126"/>
      <c r="J16" s="126"/>
      <c r="K16" s="126"/>
      <c r="L16" s="129"/>
      <c r="M16" s="132"/>
      <c r="N16" s="123"/>
      <c r="O16" s="123"/>
      <c r="P16" s="123"/>
      <c r="Q16" s="170"/>
      <c r="R16" s="129"/>
      <c r="S16" s="170"/>
      <c r="T16" s="65"/>
      <c r="U16" s="65"/>
      <c r="V16" s="65"/>
      <c r="W16" s="75"/>
      <c r="X16" s="129"/>
      <c r="Y16" s="75"/>
      <c r="Z16" s="250"/>
      <c r="AA16" s="250"/>
      <c r="AB16" s="250"/>
      <c r="AC16" s="313"/>
      <c r="AD16" s="429"/>
      <c r="AE16" s="313"/>
    </row>
    <row r="17" spans="1:31" ht="88.5" customHeight="1">
      <c r="A17" s="174"/>
      <c r="B17" s="138"/>
      <c r="C17" s="138"/>
      <c r="D17" s="138"/>
      <c r="E17" s="138"/>
      <c r="F17" s="138"/>
      <c r="G17" s="9" t="s">
        <v>16</v>
      </c>
      <c r="H17" s="150"/>
      <c r="I17" s="150"/>
      <c r="J17" s="150"/>
      <c r="K17" s="150"/>
      <c r="L17" s="300"/>
      <c r="M17" s="160"/>
      <c r="N17" s="159"/>
      <c r="O17" s="159"/>
      <c r="P17" s="159"/>
      <c r="Q17" s="171"/>
      <c r="R17" s="300"/>
      <c r="S17" s="171"/>
      <c r="T17" s="164"/>
      <c r="U17" s="164"/>
      <c r="V17" s="164"/>
      <c r="W17" s="157"/>
      <c r="X17" s="300"/>
      <c r="Y17" s="157"/>
      <c r="Z17" s="251"/>
      <c r="AA17" s="251"/>
      <c r="AB17" s="251"/>
      <c r="AC17" s="314"/>
      <c r="AD17" s="430"/>
      <c r="AE17" s="314"/>
    </row>
    <row r="18" spans="1:31" ht="35.25" customHeight="1">
      <c r="A18" s="172" t="s">
        <v>241</v>
      </c>
      <c r="B18" s="143" t="s">
        <v>459</v>
      </c>
      <c r="C18" s="166">
        <v>1</v>
      </c>
      <c r="D18" s="143" t="s">
        <v>594</v>
      </c>
      <c r="E18" s="143" t="s">
        <v>89</v>
      </c>
      <c r="F18" s="143" t="s">
        <v>13</v>
      </c>
      <c r="G18" s="7" t="s">
        <v>14</v>
      </c>
      <c r="H18" s="149" t="s">
        <v>449</v>
      </c>
      <c r="I18" s="149" t="s">
        <v>460</v>
      </c>
      <c r="J18" s="149">
        <f>94/94*100</f>
        <v>100</v>
      </c>
      <c r="K18" s="149" t="s">
        <v>461</v>
      </c>
      <c r="L18" s="79">
        <v>1</v>
      </c>
      <c r="M18" s="151" t="s">
        <v>462</v>
      </c>
      <c r="N18" s="158" t="s">
        <v>449</v>
      </c>
      <c r="O18" s="158" t="s">
        <v>460</v>
      </c>
      <c r="P18" s="158">
        <f>94/94*100</f>
        <v>100</v>
      </c>
      <c r="Q18" s="158" t="s">
        <v>463</v>
      </c>
      <c r="R18" s="428">
        <v>1</v>
      </c>
      <c r="S18" s="169" t="s">
        <v>462</v>
      </c>
      <c r="T18" s="163" t="s">
        <v>449</v>
      </c>
      <c r="U18" s="163" t="s">
        <v>460</v>
      </c>
      <c r="V18" s="163">
        <v>100</v>
      </c>
      <c r="W18" s="163" t="s">
        <v>642</v>
      </c>
      <c r="X18" s="428">
        <v>1</v>
      </c>
      <c r="Y18" s="163" t="s">
        <v>643</v>
      </c>
      <c r="Z18" s="249" t="s">
        <v>449</v>
      </c>
      <c r="AA18" s="249" t="s">
        <v>460</v>
      </c>
      <c r="AB18" s="249">
        <v>100</v>
      </c>
      <c r="AC18" s="249" t="s">
        <v>784</v>
      </c>
      <c r="AD18" s="428">
        <v>1</v>
      </c>
      <c r="AE18" s="249" t="s">
        <v>785</v>
      </c>
    </row>
    <row r="19" spans="1:31" ht="38.25">
      <c r="A19" s="173"/>
      <c r="B19" s="137"/>
      <c r="C19" s="137"/>
      <c r="D19" s="137"/>
      <c r="E19" s="137"/>
      <c r="F19" s="137"/>
      <c r="G19" s="8" t="s">
        <v>15</v>
      </c>
      <c r="H19" s="126"/>
      <c r="I19" s="126"/>
      <c r="J19" s="126"/>
      <c r="K19" s="126"/>
      <c r="L19" s="72"/>
      <c r="M19" s="132"/>
      <c r="N19" s="123"/>
      <c r="O19" s="123"/>
      <c r="P19" s="123"/>
      <c r="Q19" s="123"/>
      <c r="R19" s="429"/>
      <c r="S19" s="170"/>
      <c r="T19" s="65"/>
      <c r="U19" s="65"/>
      <c r="V19" s="65"/>
      <c r="W19" s="65"/>
      <c r="X19" s="429"/>
      <c r="Y19" s="65"/>
      <c r="Z19" s="250"/>
      <c r="AA19" s="250"/>
      <c r="AB19" s="250"/>
      <c r="AC19" s="250"/>
      <c r="AD19" s="429"/>
      <c r="AE19" s="250"/>
    </row>
    <row r="20" spans="1:31" ht="54" customHeight="1">
      <c r="A20" s="174"/>
      <c r="B20" s="138"/>
      <c r="C20" s="138"/>
      <c r="D20" s="138"/>
      <c r="E20" s="138"/>
      <c r="F20" s="138"/>
      <c r="G20" s="9" t="s">
        <v>16</v>
      </c>
      <c r="H20" s="150"/>
      <c r="I20" s="150"/>
      <c r="J20" s="150"/>
      <c r="K20" s="150"/>
      <c r="L20" s="80"/>
      <c r="M20" s="160"/>
      <c r="N20" s="159"/>
      <c r="O20" s="159"/>
      <c r="P20" s="159"/>
      <c r="Q20" s="159"/>
      <c r="R20" s="430"/>
      <c r="S20" s="171"/>
      <c r="T20" s="164"/>
      <c r="U20" s="164"/>
      <c r="V20" s="164"/>
      <c r="W20" s="164"/>
      <c r="X20" s="430"/>
      <c r="Y20" s="164"/>
      <c r="Z20" s="251"/>
      <c r="AA20" s="251"/>
      <c r="AB20" s="251"/>
      <c r="AC20" s="251"/>
      <c r="AD20" s="430"/>
      <c r="AE20" s="251"/>
    </row>
    <row r="21" spans="1:31" ht="24" customHeight="1">
      <c r="A21" s="172" t="s">
        <v>464</v>
      </c>
      <c r="B21" s="143" t="s">
        <v>595</v>
      </c>
      <c r="C21" s="166">
        <v>1</v>
      </c>
      <c r="D21" s="143" t="s">
        <v>901</v>
      </c>
      <c r="E21" s="143" t="s">
        <v>89</v>
      </c>
      <c r="F21" s="143" t="s">
        <v>13</v>
      </c>
      <c r="G21" s="7" t="s">
        <v>14</v>
      </c>
      <c r="H21" s="149" t="s">
        <v>465</v>
      </c>
      <c r="I21" s="149" t="s">
        <v>466</v>
      </c>
      <c r="J21" s="149">
        <v>1913</v>
      </c>
      <c r="K21" s="149" t="s">
        <v>467</v>
      </c>
      <c r="L21" s="79">
        <v>1</v>
      </c>
      <c r="M21" s="151" t="s">
        <v>468</v>
      </c>
      <c r="N21" s="158" t="s">
        <v>469</v>
      </c>
      <c r="O21" s="158" t="s">
        <v>466</v>
      </c>
      <c r="P21" s="158">
        <v>1638</v>
      </c>
      <c r="Q21" s="158" t="s">
        <v>470</v>
      </c>
      <c r="R21" s="428">
        <v>1</v>
      </c>
      <c r="S21" s="169" t="s">
        <v>471</v>
      </c>
      <c r="T21" s="163" t="s">
        <v>469</v>
      </c>
      <c r="U21" s="163" t="s">
        <v>466</v>
      </c>
      <c r="V21" s="163">
        <v>1702</v>
      </c>
      <c r="W21" s="163" t="s">
        <v>470</v>
      </c>
      <c r="X21" s="428">
        <v>1</v>
      </c>
      <c r="Y21" s="163" t="s">
        <v>644</v>
      </c>
      <c r="Z21" s="249" t="s">
        <v>469</v>
      </c>
      <c r="AA21" s="249" t="s">
        <v>466</v>
      </c>
      <c r="AB21" s="249">
        <v>1426</v>
      </c>
      <c r="AC21" s="249" t="s">
        <v>786</v>
      </c>
      <c r="AD21" s="428">
        <v>1</v>
      </c>
      <c r="AE21" s="249" t="s">
        <v>787</v>
      </c>
    </row>
    <row r="22" spans="1:31" ht="38.25">
      <c r="A22" s="173"/>
      <c r="B22" s="137"/>
      <c r="C22" s="137"/>
      <c r="D22" s="137"/>
      <c r="E22" s="137"/>
      <c r="F22" s="137"/>
      <c r="G22" s="8" t="s">
        <v>15</v>
      </c>
      <c r="H22" s="126"/>
      <c r="I22" s="126"/>
      <c r="J22" s="126"/>
      <c r="K22" s="126"/>
      <c r="L22" s="72"/>
      <c r="M22" s="132"/>
      <c r="N22" s="123"/>
      <c r="O22" s="123"/>
      <c r="P22" s="123"/>
      <c r="Q22" s="123"/>
      <c r="R22" s="429"/>
      <c r="S22" s="170"/>
      <c r="T22" s="65"/>
      <c r="U22" s="65"/>
      <c r="V22" s="65"/>
      <c r="W22" s="65"/>
      <c r="X22" s="429"/>
      <c r="Y22" s="65"/>
      <c r="Z22" s="250"/>
      <c r="AA22" s="250"/>
      <c r="AB22" s="250"/>
      <c r="AC22" s="250"/>
      <c r="AD22" s="429"/>
      <c r="AE22" s="250"/>
    </row>
    <row r="23" spans="1:31" ht="147.75" customHeight="1">
      <c r="A23" s="174"/>
      <c r="B23" s="138"/>
      <c r="C23" s="138"/>
      <c r="D23" s="138"/>
      <c r="E23" s="138"/>
      <c r="F23" s="138"/>
      <c r="G23" s="9" t="s">
        <v>16</v>
      </c>
      <c r="H23" s="150"/>
      <c r="I23" s="150"/>
      <c r="J23" s="150"/>
      <c r="K23" s="150"/>
      <c r="L23" s="80"/>
      <c r="M23" s="160"/>
      <c r="N23" s="159"/>
      <c r="O23" s="159"/>
      <c r="P23" s="159"/>
      <c r="Q23" s="159"/>
      <c r="R23" s="430"/>
      <c r="S23" s="171"/>
      <c r="T23" s="164"/>
      <c r="U23" s="164"/>
      <c r="V23" s="164"/>
      <c r="W23" s="164"/>
      <c r="X23" s="430"/>
      <c r="Y23" s="164"/>
      <c r="Z23" s="251"/>
      <c r="AA23" s="251"/>
      <c r="AB23" s="251"/>
      <c r="AC23" s="251"/>
      <c r="AD23" s="430"/>
      <c r="AE23" s="251"/>
    </row>
    <row r="24" spans="1:31" ht="24" customHeight="1">
      <c r="A24" s="172" t="s">
        <v>472</v>
      </c>
      <c r="B24" s="143" t="s">
        <v>596</v>
      </c>
      <c r="C24" s="166">
        <v>1</v>
      </c>
      <c r="D24" s="143" t="s">
        <v>597</v>
      </c>
      <c r="E24" s="143" t="s">
        <v>89</v>
      </c>
      <c r="F24" s="143" t="s">
        <v>13</v>
      </c>
      <c r="G24" s="7" t="s">
        <v>14</v>
      </c>
      <c r="H24" s="149" t="s">
        <v>473</v>
      </c>
      <c r="I24" s="149" t="s">
        <v>242</v>
      </c>
      <c r="J24" s="149">
        <v>22</v>
      </c>
      <c r="K24" s="149" t="s">
        <v>474</v>
      </c>
      <c r="L24" s="79">
        <v>1</v>
      </c>
      <c r="M24" s="151" t="s">
        <v>243</v>
      </c>
      <c r="N24" s="158" t="s">
        <v>473</v>
      </c>
      <c r="O24" s="158" t="s">
        <v>242</v>
      </c>
      <c r="P24" s="158">
        <v>13</v>
      </c>
      <c r="Q24" s="158" t="s">
        <v>474</v>
      </c>
      <c r="R24" s="428">
        <v>1</v>
      </c>
      <c r="S24" s="169" t="s">
        <v>243</v>
      </c>
      <c r="T24" s="163" t="s">
        <v>473</v>
      </c>
      <c r="U24" s="163" t="s">
        <v>242</v>
      </c>
      <c r="V24" s="163">
        <v>31</v>
      </c>
      <c r="W24" s="163" t="s">
        <v>474</v>
      </c>
      <c r="X24" s="428">
        <v>1</v>
      </c>
      <c r="Y24" s="156" t="s">
        <v>645</v>
      </c>
      <c r="Z24" s="249" t="s">
        <v>473</v>
      </c>
      <c r="AA24" s="249" t="s">
        <v>242</v>
      </c>
      <c r="AB24" s="249">
        <v>15</v>
      </c>
      <c r="AC24" s="249" t="s">
        <v>474</v>
      </c>
      <c r="AD24" s="428">
        <v>1</v>
      </c>
      <c r="AE24" s="312" t="s">
        <v>645</v>
      </c>
    </row>
    <row r="25" spans="1:31" ht="38.25">
      <c r="A25" s="173"/>
      <c r="B25" s="137"/>
      <c r="C25" s="137"/>
      <c r="D25" s="137"/>
      <c r="E25" s="137"/>
      <c r="F25" s="137"/>
      <c r="G25" s="8" t="s">
        <v>15</v>
      </c>
      <c r="H25" s="126"/>
      <c r="I25" s="126"/>
      <c r="J25" s="126"/>
      <c r="K25" s="126"/>
      <c r="L25" s="72"/>
      <c r="M25" s="132"/>
      <c r="N25" s="123"/>
      <c r="O25" s="123"/>
      <c r="P25" s="123"/>
      <c r="Q25" s="123"/>
      <c r="R25" s="429"/>
      <c r="S25" s="170"/>
      <c r="T25" s="65"/>
      <c r="U25" s="65"/>
      <c r="V25" s="65"/>
      <c r="W25" s="65"/>
      <c r="X25" s="429"/>
      <c r="Y25" s="75"/>
      <c r="Z25" s="250"/>
      <c r="AA25" s="250"/>
      <c r="AB25" s="250"/>
      <c r="AC25" s="250"/>
      <c r="AD25" s="429"/>
      <c r="AE25" s="313"/>
    </row>
    <row r="26" spans="1:31" ht="86.25" customHeight="1">
      <c r="A26" s="174"/>
      <c r="B26" s="138"/>
      <c r="C26" s="138"/>
      <c r="D26" s="138"/>
      <c r="E26" s="138"/>
      <c r="F26" s="138"/>
      <c r="G26" s="9" t="s">
        <v>16</v>
      </c>
      <c r="H26" s="150"/>
      <c r="I26" s="150"/>
      <c r="J26" s="150"/>
      <c r="K26" s="150"/>
      <c r="L26" s="80"/>
      <c r="M26" s="160"/>
      <c r="N26" s="159"/>
      <c r="O26" s="159"/>
      <c r="P26" s="159"/>
      <c r="Q26" s="159"/>
      <c r="R26" s="430"/>
      <c r="S26" s="171"/>
      <c r="T26" s="164"/>
      <c r="U26" s="164"/>
      <c r="V26" s="164"/>
      <c r="W26" s="164"/>
      <c r="X26" s="430"/>
      <c r="Y26" s="157"/>
      <c r="Z26" s="251"/>
      <c r="AA26" s="251"/>
      <c r="AB26" s="251"/>
      <c r="AC26" s="251"/>
      <c r="AD26" s="430"/>
      <c r="AE26" s="314"/>
    </row>
    <row r="27" spans="1:31" ht="24" customHeight="1">
      <c r="A27" s="172" t="s">
        <v>42</v>
      </c>
      <c r="B27" s="143" t="s">
        <v>75</v>
      </c>
      <c r="C27" s="166">
        <v>1</v>
      </c>
      <c r="D27" s="143" t="s">
        <v>475</v>
      </c>
      <c r="E27" s="143" t="s">
        <v>89</v>
      </c>
      <c r="F27" s="143" t="s">
        <v>13</v>
      </c>
      <c r="G27" s="7" t="s">
        <v>14</v>
      </c>
      <c r="H27" s="149" t="s">
        <v>449</v>
      </c>
      <c r="I27" s="149" t="s">
        <v>476</v>
      </c>
      <c r="J27" s="149">
        <v>31</v>
      </c>
      <c r="K27" s="149" t="s">
        <v>477</v>
      </c>
      <c r="L27" s="79">
        <v>1</v>
      </c>
      <c r="M27" s="151" t="s">
        <v>478</v>
      </c>
      <c r="N27" s="158" t="s">
        <v>449</v>
      </c>
      <c r="O27" s="158" t="s">
        <v>476</v>
      </c>
      <c r="P27" s="158">
        <v>31</v>
      </c>
      <c r="Q27" s="158" t="s">
        <v>477</v>
      </c>
      <c r="R27" s="428">
        <v>1</v>
      </c>
      <c r="S27" s="169" t="s">
        <v>478</v>
      </c>
      <c r="T27" s="163" t="s">
        <v>449</v>
      </c>
      <c r="U27" s="163" t="s">
        <v>476</v>
      </c>
      <c r="V27" s="163">
        <v>31</v>
      </c>
      <c r="W27" s="163" t="s">
        <v>477</v>
      </c>
      <c r="X27" s="69">
        <v>1</v>
      </c>
      <c r="Y27" s="163" t="s">
        <v>478</v>
      </c>
      <c r="Z27" s="249" t="s">
        <v>449</v>
      </c>
      <c r="AA27" s="249" t="s">
        <v>476</v>
      </c>
      <c r="AB27" s="249">
        <v>31</v>
      </c>
      <c r="AC27" s="249" t="s">
        <v>477</v>
      </c>
      <c r="AD27" s="69">
        <v>1</v>
      </c>
      <c r="AE27" s="249" t="s">
        <v>478</v>
      </c>
    </row>
    <row r="28" spans="1:31" ht="38.25">
      <c r="A28" s="173"/>
      <c r="B28" s="137"/>
      <c r="C28" s="137"/>
      <c r="D28" s="137"/>
      <c r="E28" s="137"/>
      <c r="F28" s="137"/>
      <c r="G28" s="8" t="s">
        <v>15</v>
      </c>
      <c r="H28" s="126"/>
      <c r="I28" s="126"/>
      <c r="J28" s="126"/>
      <c r="K28" s="126"/>
      <c r="L28" s="72"/>
      <c r="M28" s="132"/>
      <c r="N28" s="123"/>
      <c r="O28" s="123"/>
      <c r="P28" s="123"/>
      <c r="Q28" s="123"/>
      <c r="R28" s="429"/>
      <c r="S28" s="170"/>
      <c r="T28" s="65"/>
      <c r="U28" s="65"/>
      <c r="V28" s="65"/>
      <c r="W28" s="65"/>
      <c r="X28" s="69"/>
      <c r="Y28" s="65"/>
      <c r="Z28" s="250"/>
      <c r="AA28" s="250"/>
      <c r="AB28" s="250"/>
      <c r="AC28" s="250"/>
      <c r="AD28" s="69"/>
      <c r="AE28" s="250"/>
    </row>
    <row r="29" spans="1:31" ht="54" customHeight="1">
      <c r="A29" s="174"/>
      <c r="B29" s="138"/>
      <c r="C29" s="138"/>
      <c r="D29" s="138"/>
      <c r="E29" s="138"/>
      <c r="F29" s="138"/>
      <c r="G29" s="9" t="s">
        <v>16</v>
      </c>
      <c r="H29" s="150"/>
      <c r="I29" s="150"/>
      <c r="J29" s="150"/>
      <c r="K29" s="150"/>
      <c r="L29" s="80"/>
      <c r="M29" s="160"/>
      <c r="N29" s="159"/>
      <c r="O29" s="159"/>
      <c r="P29" s="159"/>
      <c r="Q29" s="159"/>
      <c r="R29" s="430"/>
      <c r="S29" s="171"/>
      <c r="T29" s="164"/>
      <c r="U29" s="164"/>
      <c r="V29" s="164"/>
      <c r="W29" s="164"/>
      <c r="X29" s="79"/>
      <c r="Y29" s="164"/>
      <c r="Z29" s="251"/>
      <c r="AA29" s="251"/>
      <c r="AB29" s="251"/>
      <c r="AC29" s="251"/>
      <c r="AD29" s="79"/>
      <c r="AE29" s="251"/>
    </row>
    <row r="30" spans="1:31" ht="24" customHeight="1">
      <c r="A30" s="143" t="s">
        <v>76</v>
      </c>
      <c r="B30" s="143" t="s">
        <v>77</v>
      </c>
      <c r="C30" s="166">
        <v>1</v>
      </c>
      <c r="D30" s="256" t="s">
        <v>598</v>
      </c>
      <c r="E30" s="256" t="s">
        <v>89</v>
      </c>
      <c r="F30" s="256" t="s">
        <v>13</v>
      </c>
      <c r="G30" s="7" t="s">
        <v>14</v>
      </c>
      <c r="H30" s="149" t="s">
        <v>449</v>
      </c>
      <c r="I30" s="240" t="s">
        <v>78</v>
      </c>
      <c r="J30" s="149">
        <v>26</v>
      </c>
      <c r="K30" s="240" t="s">
        <v>244</v>
      </c>
      <c r="L30" s="69">
        <v>1</v>
      </c>
      <c r="M30" s="339" t="s">
        <v>79</v>
      </c>
      <c r="N30" s="158" t="s">
        <v>449</v>
      </c>
      <c r="O30" s="244" t="s">
        <v>78</v>
      </c>
      <c r="P30" s="158">
        <v>26</v>
      </c>
      <c r="Q30" s="244" t="s">
        <v>479</v>
      </c>
      <c r="R30" s="433">
        <v>1</v>
      </c>
      <c r="S30" s="245" t="s">
        <v>906</v>
      </c>
      <c r="T30" s="267" t="s">
        <v>449</v>
      </c>
      <c r="U30" s="267" t="s">
        <v>78</v>
      </c>
      <c r="V30" s="163">
        <v>26</v>
      </c>
      <c r="W30" s="163" t="s">
        <v>905</v>
      </c>
      <c r="X30" s="69">
        <v>1</v>
      </c>
      <c r="Y30" s="163" t="s">
        <v>904</v>
      </c>
      <c r="Z30" s="269" t="s">
        <v>449</v>
      </c>
      <c r="AA30" s="269" t="s">
        <v>78</v>
      </c>
      <c r="AB30" s="249">
        <v>26</v>
      </c>
      <c r="AC30" s="249" t="s">
        <v>903</v>
      </c>
      <c r="AD30" s="69">
        <v>1</v>
      </c>
      <c r="AE30" s="249" t="s">
        <v>902</v>
      </c>
    </row>
    <row r="31" spans="1:31" ht="38.25">
      <c r="A31" s="137"/>
      <c r="B31" s="137"/>
      <c r="C31" s="137"/>
      <c r="D31" s="256"/>
      <c r="E31" s="256"/>
      <c r="F31" s="256"/>
      <c r="G31" s="8" t="s">
        <v>15</v>
      </c>
      <c r="H31" s="126"/>
      <c r="I31" s="240"/>
      <c r="J31" s="126"/>
      <c r="K31" s="240"/>
      <c r="L31" s="69"/>
      <c r="M31" s="339"/>
      <c r="N31" s="123"/>
      <c r="O31" s="244"/>
      <c r="P31" s="123"/>
      <c r="Q31" s="244"/>
      <c r="R31" s="433"/>
      <c r="S31" s="245"/>
      <c r="T31" s="267"/>
      <c r="U31" s="267"/>
      <c r="V31" s="65"/>
      <c r="W31" s="65"/>
      <c r="X31" s="69"/>
      <c r="Y31" s="65"/>
      <c r="Z31" s="269"/>
      <c r="AA31" s="269"/>
      <c r="AB31" s="250"/>
      <c r="AC31" s="250"/>
      <c r="AD31" s="69"/>
      <c r="AE31" s="250"/>
    </row>
    <row r="32" spans="1:31" ht="88.5" customHeight="1" thickBot="1">
      <c r="A32" s="138"/>
      <c r="B32" s="138"/>
      <c r="C32" s="138"/>
      <c r="D32" s="256"/>
      <c r="E32" s="256"/>
      <c r="F32" s="256"/>
      <c r="G32" s="11" t="s">
        <v>16</v>
      </c>
      <c r="H32" s="150"/>
      <c r="I32" s="149"/>
      <c r="J32" s="150"/>
      <c r="K32" s="149"/>
      <c r="L32" s="79"/>
      <c r="M32" s="151"/>
      <c r="N32" s="123"/>
      <c r="O32" s="158"/>
      <c r="P32" s="159"/>
      <c r="Q32" s="158"/>
      <c r="R32" s="428"/>
      <c r="S32" s="169"/>
      <c r="T32" s="163"/>
      <c r="U32" s="163"/>
      <c r="V32" s="164"/>
      <c r="W32" s="164"/>
      <c r="X32" s="79"/>
      <c r="Y32" s="164"/>
      <c r="Z32" s="249"/>
      <c r="AA32" s="249"/>
      <c r="AB32" s="251"/>
      <c r="AC32" s="251"/>
      <c r="AD32" s="79"/>
      <c r="AE32" s="251"/>
    </row>
    <row r="33" spans="1:31" ht="63.75" customHeight="1">
      <c r="A33" s="256" t="s">
        <v>46</v>
      </c>
      <c r="B33" s="256" t="s">
        <v>83</v>
      </c>
      <c r="C33" s="434">
        <v>1</v>
      </c>
      <c r="D33" s="138" t="s">
        <v>599</v>
      </c>
      <c r="E33" s="137" t="s">
        <v>89</v>
      </c>
      <c r="F33" s="138" t="s">
        <v>13</v>
      </c>
      <c r="G33" s="7" t="s">
        <v>14</v>
      </c>
      <c r="H33" s="240" t="s">
        <v>47</v>
      </c>
      <c r="I33" s="240" t="s">
        <v>907</v>
      </c>
      <c r="J33" s="149">
        <v>1</v>
      </c>
      <c r="K33" s="240" t="s">
        <v>481</v>
      </c>
      <c r="L33" s="431">
        <v>0.5</v>
      </c>
      <c r="M33" s="339" t="s">
        <v>482</v>
      </c>
      <c r="N33" s="244" t="s">
        <v>47</v>
      </c>
      <c r="O33" s="244" t="s">
        <v>480</v>
      </c>
      <c r="P33" s="158">
        <v>0</v>
      </c>
      <c r="Q33" s="244" t="s">
        <v>908</v>
      </c>
      <c r="R33" s="431">
        <v>0.5</v>
      </c>
      <c r="S33" s="245" t="s">
        <v>483</v>
      </c>
      <c r="T33" s="267" t="s">
        <v>47</v>
      </c>
      <c r="U33" s="267" t="s">
        <v>907</v>
      </c>
      <c r="V33" s="163">
        <v>0</v>
      </c>
      <c r="W33" s="163" t="s">
        <v>646</v>
      </c>
      <c r="X33" s="254">
        <v>0.6</v>
      </c>
      <c r="Y33" s="163" t="s">
        <v>647</v>
      </c>
      <c r="Z33" s="269" t="s">
        <v>47</v>
      </c>
      <c r="AA33" s="269" t="s">
        <v>907</v>
      </c>
      <c r="AB33" s="249">
        <v>3</v>
      </c>
      <c r="AC33" s="269" t="s">
        <v>909</v>
      </c>
      <c r="AD33" s="428">
        <v>1</v>
      </c>
      <c r="AE33" s="255" t="s">
        <v>788</v>
      </c>
    </row>
    <row r="34" spans="1:31" ht="65.25" customHeight="1">
      <c r="A34" s="256"/>
      <c r="B34" s="256"/>
      <c r="C34" s="256"/>
      <c r="D34" s="256"/>
      <c r="E34" s="137"/>
      <c r="F34" s="256"/>
      <c r="G34" s="8" t="s">
        <v>15</v>
      </c>
      <c r="H34" s="240"/>
      <c r="I34" s="240"/>
      <c r="J34" s="126"/>
      <c r="K34" s="240"/>
      <c r="L34" s="431"/>
      <c r="M34" s="339"/>
      <c r="N34" s="244"/>
      <c r="O34" s="244"/>
      <c r="P34" s="123"/>
      <c r="Q34" s="244"/>
      <c r="R34" s="431"/>
      <c r="S34" s="245"/>
      <c r="T34" s="267"/>
      <c r="U34" s="267"/>
      <c r="V34" s="65"/>
      <c r="W34" s="65"/>
      <c r="X34" s="254"/>
      <c r="Y34" s="65"/>
      <c r="Z34" s="269"/>
      <c r="AA34" s="269"/>
      <c r="AB34" s="250"/>
      <c r="AC34" s="269"/>
      <c r="AD34" s="429"/>
      <c r="AE34" s="255"/>
    </row>
    <row r="35" spans="1:31" ht="95.25" customHeight="1" thickBot="1">
      <c r="A35" s="256"/>
      <c r="B35" s="256"/>
      <c r="C35" s="256"/>
      <c r="D35" s="256"/>
      <c r="E35" s="138"/>
      <c r="F35" s="318"/>
      <c r="G35" s="11" t="s">
        <v>16</v>
      </c>
      <c r="H35" s="240"/>
      <c r="I35" s="240"/>
      <c r="J35" s="150"/>
      <c r="K35" s="240"/>
      <c r="L35" s="431"/>
      <c r="M35" s="339"/>
      <c r="N35" s="244"/>
      <c r="O35" s="244"/>
      <c r="P35" s="159"/>
      <c r="Q35" s="244"/>
      <c r="R35" s="431"/>
      <c r="S35" s="245"/>
      <c r="T35" s="267"/>
      <c r="U35" s="267"/>
      <c r="V35" s="164"/>
      <c r="W35" s="164"/>
      <c r="X35" s="254"/>
      <c r="Y35" s="164"/>
      <c r="Z35" s="269"/>
      <c r="AA35" s="269"/>
      <c r="AB35" s="251"/>
      <c r="AC35" s="269"/>
      <c r="AD35" s="430"/>
      <c r="AE35" s="255"/>
    </row>
    <row r="36" spans="1:31" ht="21" customHeight="1">
      <c r="A36" s="134" t="s">
        <v>44</v>
      </c>
      <c r="B36" s="256" t="s">
        <v>45</v>
      </c>
      <c r="C36" s="143" t="s">
        <v>80</v>
      </c>
      <c r="D36" s="256" t="s">
        <v>600</v>
      </c>
      <c r="E36" s="256" t="s">
        <v>12</v>
      </c>
      <c r="F36" s="256" t="s">
        <v>13</v>
      </c>
      <c r="G36" s="7" t="s">
        <v>14</v>
      </c>
      <c r="H36" s="240" t="s">
        <v>43</v>
      </c>
      <c r="I36" s="150" t="s">
        <v>81</v>
      </c>
      <c r="J36" s="149">
        <v>6150</v>
      </c>
      <c r="K36" s="126" t="s">
        <v>82</v>
      </c>
      <c r="L36" s="80">
        <v>1</v>
      </c>
      <c r="M36" s="160" t="s">
        <v>484</v>
      </c>
      <c r="N36" s="159" t="s">
        <v>43</v>
      </c>
      <c r="O36" s="159" t="s">
        <v>81</v>
      </c>
      <c r="P36" s="158">
        <v>11267</v>
      </c>
      <c r="Q36" s="159" t="s">
        <v>82</v>
      </c>
      <c r="R36" s="436">
        <v>1</v>
      </c>
      <c r="S36" s="159" t="s">
        <v>484</v>
      </c>
      <c r="T36" s="164" t="s">
        <v>43</v>
      </c>
      <c r="U36" s="65" t="s">
        <v>81</v>
      </c>
      <c r="V36" s="163">
        <v>2074</v>
      </c>
      <c r="W36" s="65" t="s">
        <v>82</v>
      </c>
      <c r="X36" s="429">
        <v>1</v>
      </c>
      <c r="Y36" s="75" t="s">
        <v>484</v>
      </c>
      <c r="Z36" s="250" t="s">
        <v>43</v>
      </c>
      <c r="AA36" s="250" t="s">
        <v>81</v>
      </c>
      <c r="AB36" s="249">
        <v>1872</v>
      </c>
      <c r="AC36" s="250" t="s">
        <v>82</v>
      </c>
      <c r="AD36" s="429">
        <v>1</v>
      </c>
      <c r="AE36" s="313" t="s">
        <v>484</v>
      </c>
    </row>
    <row r="37" spans="1:31" ht="38.25">
      <c r="A37" s="134"/>
      <c r="B37" s="256"/>
      <c r="C37" s="137"/>
      <c r="D37" s="256"/>
      <c r="E37" s="256"/>
      <c r="F37" s="256"/>
      <c r="G37" s="8" t="s">
        <v>15</v>
      </c>
      <c r="H37" s="240"/>
      <c r="I37" s="240"/>
      <c r="J37" s="126"/>
      <c r="K37" s="126"/>
      <c r="L37" s="435"/>
      <c r="M37" s="339"/>
      <c r="N37" s="244"/>
      <c r="O37" s="244"/>
      <c r="P37" s="123"/>
      <c r="Q37" s="244"/>
      <c r="R37" s="437"/>
      <c r="S37" s="244"/>
      <c r="T37" s="267"/>
      <c r="U37" s="65"/>
      <c r="V37" s="65"/>
      <c r="W37" s="65"/>
      <c r="X37" s="429"/>
      <c r="Y37" s="75"/>
      <c r="Z37" s="250"/>
      <c r="AA37" s="250"/>
      <c r="AB37" s="250"/>
      <c r="AC37" s="250"/>
      <c r="AD37" s="429"/>
      <c r="AE37" s="313"/>
    </row>
    <row r="38" spans="1:31" ht="102" customHeight="1" thickBot="1">
      <c r="A38" s="134"/>
      <c r="B38" s="256"/>
      <c r="C38" s="138"/>
      <c r="D38" s="256"/>
      <c r="E38" s="256"/>
      <c r="F38" s="256"/>
      <c r="G38" s="9" t="s">
        <v>16</v>
      </c>
      <c r="H38" s="240"/>
      <c r="I38" s="240"/>
      <c r="J38" s="150"/>
      <c r="K38" s="150"/>
      <c r="L38" s="435"/>
      <c r="M38" s="339"/>
      <c r="N38" s="244"/>
      <c r="O38" s="244"/>
      <c r="P38" s="159"/>
      <c r="Q38" s="244"/>
      <c r="R38" s="437"/>
      <c r="S38" s="244"/>
      <c r="T38" s="267"/>
      <c r="U38" s="66"/>
      <c r="V38" s="164"/>
      <c r="W38" s="66"/>
      <c r="X38" s="438"/>
      <c r="Y38" s="76"/>
      <c r="Z38" s="320"/>
      <c r="AA38" s="320"/>
      <c r="AB38" s="251"/>
      <c r="AC38" s="320"/>
      <c r="AD38" s="438"/>
      <c r="AE38" s="395"/>
    </row>
    <row r="39" spans="1:30" ht="12.75">
      <c r="A39" s="21" t="s">
        <v>71</v>
      </c>
      <c r="L39" s="17">
        <f>(SUM(L36+L33+L30+L27+L24+L21+L18+L15+L12+L9))/10</f>
        <v>0.9</v>
      </c>
      <c r="R39" s="17">
        <f>(SUM(R36+R33+R30+R27+R24+R21+R18+R15+R12+R9))/10</f>
        <v>0.9199999999999999</v>
      </c>
      <c r="X39" s="17">
        <f>(SUM(X36+X33+X30+X27+X24+X21+X18+X15+X12+X9))/10</f>
        <v>0.9349999999999999</v>
      </c>
      <c r="AD39" s="17">
        <f>(SUM(AD36+AD33+AD30+AD27+AD24+AD21+AD18+AD15+AD12+AD9))/10</f>
        <v>0.9800000000000001</v>
      </c>
    </row>
    <row r="50" ht="12.75">
      <c r="W50" s="19"/>
    </row>
  </sheetData>
  <sheetProtection/>
  <mergeCells count="337">
    <mergeCell ref="AC36:AC38"/>
    <mergeCell ref="AD36:AD38"/>
    <mergeCell ref="AE36:AE38"/>
    <mergeCell ref="W36:W38"/>
    <mergeCell ref="X36:X38"/>
    <mergeCell ref="Y36:Y38"/>
    <mergeCell ref="Z36:Z38"/>
    <mergeCell ref="AA36:AA38"/>
    <mergeCell ref="AB36:AB38"/>
    <mergeCell ref="Q36:Q38"/>
    <mergeCell ref="R36:R38"/>
    <mergeCell ref="S36:S38"/>
    <mergeCell ref="T36:T38"/>
    <mergeCell ref="U36:U38"/>
    <mergeCell ref="V36:V38"/>
    <mergeCell ref="H36:H38"/>
    <mergeCell ref="I36:I38"/>
    <mergeCell ref="J36:J38"/>
    <mergeCell ref="N36:N38"/>
    <mergeCell ref="O36:O38"/>
    <mergeCell ref="P36:P38"/>
    <mergeCell ref="K36:K38"/>
    <mergeCell ref="L36:L38"/>
    <mergeCell ref="M36:M38"/>
    <mergeCell ref="A36:A38"/>
    <mergeCell ref="B36:B38"/>
    <mergeCell ref="C36:C38"/>
    <mergeCell ref="D36:D38"/>
    <mergeCell ref="E36:E38"/>
    <mergeCell ref="F36:F38"/>
    <mergeCell ref="Z33:Z35"/>
    <mergeCell ref="AA33:AA35"/>
    <mergeCell ref="AB33:AB35"/>
    <mergeCell ref="AC33:AC35"/>
    <mergeCell ref="AD33:AD35"/>
    <mergeCell ref="AE33:AE35"/>
    <mergeCell ref="T33:T35"/>
    <mergeCell ref="U33:U35"/>
    <mergeCell ref="V33:V35"/>
    <mergeCell ref="W33:W35"/>
    <mergeCell ref="X33:X35"/>
    <mergeCell ref="Y33:Y35"/>
    <mergeCell ref="I33:I35"/>
    <mergeCell ref="J33:J35"/>
    <mergeCell ref="K33:K35"/>
    <mergeCell ref="L33:L35"/>
    <mergeCell ref="S33:S35"/>
    <mergeCell ref="M33:M35"/>
    <mergeCell ref="AC30:AC32"/>
    <mergeCell ref="AD30:AD32"/>
    <mergeCell ref="AE30:AE32"/>
    <mergeCell ref="A33:A35"/>
    <mergeCell ref="B33:B35"/>
    <mergeCell ref="C33:C35"/>
    <mergeCell ref="D33:D35"/>
    <mergeCell ref="E33:E35"/>
    <mergeCell ref="F33:F35"/>
    <mergeCell ref="H33:H35"/>
    <mergeCell ref="W30:W32"/>
    <mergeCell ref="X30:X32"/>
    <mergeCell ref="Y30:Y32"/>
    <mergeCell ref="Z30:Z32"/>
    <mergeCell ref="AA30:AA32"/>
    <mergeCell ref="AB30:AB32"/>
    <mergeCell ref="U30:U32"/>
    <mergeCell ref="Q30:Q32"/>
    <mergeCell ref="R30:R32"/>
    <mergeCell ref="S30:S32"/>
    <mergeCell ref="T30:T32"/>
    <mergeCell ref="V30:V32"/>
    <mergeCell ref="H30:H32"/>
    <mergeCell ref="I30:I32"/>
    <mergeCell ref="J30:J32"/>
    <mergeCell ref="K30:K32"/>
    <mergeCell ref="L30:L32"/>
    <mergeCell ref="M30:M32"/>
    <mergeCell ref="A30:A32"/>
    <mergeCell ref="B30:B32"/>
    <mergeCell ref="C30:C32"/>
    <mergeCell ref="D30:D32"/>
    <mergeCell ref="E30:E32"/>
    <mergeCell ref="F30:F32"/>
    <mergeCell ref="Z27:Z29"/>
    <mergeCell ref="AA27:AA29"/>
    <mergeCell ref="AB27:AB29"/>
    <mergeCell ref="AC27:AC29"/>
    <mergeCell ref="AD27:AD29"/>
    <mergeCell ref="AE27:AE29"/>
    <mergeCell ref="X27:X29"/>
    <mergeCell ref="T27:T29"/>
    <mergeCell ref="U27:U29"/>
    <mergeCell ref="V27:V29"/>
    <mergeCell ref="W27:W29"/>
    <mergeCell ref="Y27:Y29"/>
    <mergeCell ref="AD24:AD26"/>
    <mergeCell ref="AE24:AE26"/>
    <mergeCell ref="A27:A29"/>
    <mergeCell ref="B27:B29"/>
    <mergeCell ref="C27:C29"/>
    <mergeCell ref="D27:D29"/>
    <mergeCell ref="E27:E29"/>
    <mergeCell ref="F27:F29"/>
    <mergeCell ref="H27:H29"/>
    <mergeCell ref="N27:N29"/>
    <mergeCell ref="X24:X26"/>
    <mergeCell ref="Y24:Y26"/>
    <mergeCell ref="Z24:Z26"/>
    <mergeCell ref="AA24:AA26"/>
    <mergeCell ref="AB24:AB26"/>
    <mergeCell ref="AC24:AC26"/>
    <mergeCell ref="I24:I26"/>
    <mergeCell ref="J24:J26"/>
    <mergeCell ref="O24:O26"/>
    <mergeCell ref="P24:P26"/>
    <mergeCell ref="Q24:Q26"/>
    <mergeCell ref="W24:W26"/>
    <mergeCell ref="U24:U26"/>
    <mergeCell ref="V24:V26"/>
    <mergeCell ref="K24:K26"/>
    <mergeCell ref="L24:L26"/>
    <mergeCell ref="AC21:AC23"/>
    <mergeCell ref="AD21:AD23"/>
    <mergeCell ref="AE21:AE23"/>
    <mergeCell ref="A24:A26"/>
    <mergeCell ref="B24:B26"/>
    <mergeCell ref="C24:C26"/>
    <mergeCell ref="D24:D26"/>
    <mergeCell ref="E24:E26"/>
    <mergeCell ref="F24:F26"/>
    <mergeCell ref="H24:H26"/>
    <mergeCell ref="Y21:Y23"/>
    <mergeCell ref="Z21:Z23"/>
    <mergeCell ref="AA21:AA23"/>
    <mergeCell ref="W21:W23"/>
    <mergeCell ref="X21:X23"/>
    <mergeCell ref="AB21:AB23"/>
    <mergeCell ref="AE18:AE20"/>
    <mergeCell ref="E21:E23"/>
    <mergeCell ref="F21:F23"/>
    <mergeCell ref="H21:H23"/>
    <mergeCell ref="I21:I23"/>
    <mergeCell ref="J21:J23"/>
    <mergeCell ref="K21:K23"/>
    <mergeCell ref="P21:P23"/>
    <mergeCell ref="Q21:Q23"/>
    <mergeCell ref="R21:R23"/>
    <mergeCell ref="AA18:AA20"/>
    <mergeCell ref="AB18:AB20"/>
    <mergeCell ref="AC18:AC20"/>
    <mergeCell ref="AD18:AD20"/>
    <mergeCell ref="Y18:Y20"/>
    <mergeCell ref="X18:X20"/>
    <mergeCell ref="C18:C20"/>
    <mergeCell ref="D18:D20"/>
    <mergeCell ref="E18:E20"/>
    <mergeCell ref="F18:F20"/>
    <mergeCell ref="W18:W20"/>
    <mergeCell ref="Z18:Z20"/>
    <mergeCell ref="L18:L20"/>
    <mergeCell ref="M18:M20"/>
    <mergeCell ref="R18:R20"/>
    <mergeCell ref="S18:S20"/>
    <mergeCell ref="Z15:Z17"/>
    <mergeCell ref="AA15:AA17"/>
    <mergeCell ref="AB15:AB17"/>
    <mergeCell ref="AC15:AC17"/>
    <mergeCell ref="AD15:AD17"/>
    <mergeCell ref="AE15:AE17"/>
    <mergeCell ref="N15:N17"/>
    <mergeCell ref="O15:O17"/>
    <mergeCell ref="V15:V17"/>
    <mergeCell ref="W15:W17"/>
    <mergeCell ref="X15:X17"/>
    <mergeCell ref="Y15:Y17"/>
    <mergeCell ref="Q15:Q17"/>
    <mergeCell ref="P15:P17"/>
    <mergeCell ref="H15:H17"/>
    <mergeCell ref="I15:I17"/>
    <mergeCell ref="J15:J17"/>
    <mergeCell ref="K15:K17"/>
    <mergeCell ref="L15:L17"/>
    <mergeCell ref="M15:M17"/>
    <mergeCell ref="AB12:AB14"/>
    <mergeCell ref="AC12:AC14"/>
    <mergeCell ref="AD12:AD14"/>
    <mergeCell ref="AE12:AE14"/>
    <mergeCell ref="A15:A17"/>
    <mergeCell ref="B15:B17"/>
    <mergeCell ref="C15:C17"/>
    <mergeCell ref="D15:D17"/>
    <mergeCell ref="E15:E17"/>
    <mergeCell ref="F15:F17"/>
    <mergeCell ref="X12:X14"/>
    <mergeCell ref="Y12:Y14"/>
    <mergeCell ref="Z12:Z14"/>
    <mergeCell ref="AA12:AA14"/>
    <mergeCell ref="W12:W14"/>
    <mergeCell ref="S12:S14"/>
    <mergeCell ref="AC9:AC11"/>
    <mergeCell ref="AD9:AD11"/>
    <mergeCell ref="AE9:AE11"/>
    <mergeCell ref="A12:A14"/>
    <mergeCell ref="B12:B14"/>
    <mergeCell ref="C12:C14"/>
    <mergeCell ref="D12:D14"/>
    <mergeCell ref="E12:E14"/>
    <mergeCell ref="F12:F14"/>
    <mergeCell ref="H12:H14"/>
    <mergeCell ref="W9:W11"/>
    <mergeCell ref="X9:X11"/>
    <mergeCell ref="Y9:Y11"/>
    <mergeCell ref="Z9:Z11"/>
    <mergeCell ref="AA9:AA11"/>
    <mergeCell ref="AB9:AB11"/>
    <mergeCell ref="Q9:Q11"/>
    <mergeCell ref="R9:R11"/>
    <mergeCell ref="S9:S11"/>
    <mergeCell ref="T9:T11"/>
    <mergeCell ref="U9:U11"/>
    <mergeCell ref="V9:V11"/>
    <mergeCell ref="K9:K11"/>
    <mergeCell ref="L9:L11"/>
    <mergeCell ref="M9:M11"/>
    <mergeCell ref="N9:N11"/>
    <mergeCell ref="O9:O11"/>
    <mergeCell ref="P9:P11"/>
    <mergeCell ref="AE7:AE8"/>
    <mergeCell ref="A9:A11"/>
    <mergeCell ref="B9:B11"/>
    <mergeCell ref="C9:C11"/>
    <mergeCell ref="D9:D11"/>
    <mergeCell ref="E9:E11"/>
    <mergeCell ref="F9:F11"/>
    <mergeCell ref="H9:H11"/>
    <mergeCell ref="I9:I11"/>
    <mergeCell ref="J9:J11"/>
    <mergeCell ref="X7:X8"/>
    <mergeCell ref="Y7:Y8"/>
    <mergeCell ref="Z7:AA7"/>
    <mergeCell ref="AB7:AB8"/>
    <mergeCell ref="AC7:AC8"/>
    <mergeCell ref="AD7:AD8"/>
    <mergeCell ref="Q7:Q8"/>
    <mergeCell ref="R7:R8"/>
    <mergeCell ref="S7:S8"/>
    <mergeCell ref="T7:U7"/>
    <mergeCell ref="V7:V8"/>
    <mergeCell ref="W7:W8"/>
    <mergeCell ref="J7:J8"/>
    <mergeCell ref="K7:K8"/>
    <mergeCell ref="L7:L8"/>
    <mergeCell ref="M7:M8"/>
    <mergeCell ref="N7:O7"/>
    <mergeCell ref="P7:P8"/>
    <mergeCell ref="A7:A8"/>
    <mergeCell ref="B7:B8"/>
    <mergeCell ref="C7:C8"/>
    <mergeCell ref="D7:D8"/>
    <mergeCell ref="E7:E8"/>
    <mergeCell ref="F7:F8"/>
    <mergeCell ref="A1:B3"/>
    <mergeCell ref="C1:AE3"/>
    <mergeCell ref="A4:B4"/>
    <mergeCell ref="D4:AE4"/>
    <mergeCell ref="A5:AE5"/>
    <mergeCell ref="N6:S6"/>
    <mergeCell ref="T6:Y6"/>
    <mergeCell ref="Z6:AE6"/>
    <mergeCell ref="H6:M6"/>
    <mergeCell ref="A6:G6"/>
    <mergeCell ref="P30:P32"/>
    <mergeCell ref="N33:N35"/>
    <mergeCell ref="O33:O35"/>
    <mergeCell ref="P33:P35"/>
    <mergeCell ref="Q33:Q35"/>
    <mergeCell ref="R33:R35"/>
    <mergeCell ref="N30:N32"/>
    <mergeCell ref="O30:O32"/>
    <mergeCell ref="S27:S29"/>
    <mergeCell ref="I27:I29"/>
    <mergeCell ref="J27:J29"/>
    <mergeCell ref="K27:K29"/>
    <mergeCell ref="L27:L29"/>
    <mergeCell ref="M27:M29"/>
    <mergeCell ref="O27:O29"/>
    <mergeCell ref="P27:P29"/>
    <mergeCell ref="Q27:Q29"/>
    <mergeCell ref="R27:R29"/>
    <mergeCell ref="M24:M26"/>
    <mergeCell ref="N24:N26"/>
    <mergeCell ref="R24:R26"/>
    <mergeCell ref="S24:S26"/>
    <mergeCell ref="T24:T26"/>
    <mergeCell ref="L21:L23"/>
    <mergeCell ref="M21:M23"/>
    <mergeCell ref="N21:N23"/>
    <mergeCell ref="O21:O23"/>
    <mergeCell ref="T18:T20"/>
    <mergeCell ref="O18:O20"/>
    <mergeCell ref="P18:P20"/>
    <mergeCell ref="Q18:Q20"/>
    <mergeCell ref="N18:N20"/>
    <mergeCell ref="V21:V23"/>
    <mergeCell ref="U18:U20"/>
    <mergeCell ref="V18:V20"/>
    <mergeCell ref="S21:S23"/>
    <mergeCell ref="T21:T23"/>
    <mergeCell ref="U21:U23"/>
    <mergeCell ref="H18:H20"/>
    <mergeCell ref="I18:I20"/>
    <mergeCell ref="J18:J20"/>
    <mergeCell ref="K18:K20"/>
    <mergeCell ref="A21:A23"/>
    <mergeCell ref="B21:B23"/>
    <mergeCell ref="C21:C23"/>
    <mergeCell ref="D21:D23"/>
    <mergeCell ref="A18:A20"/>
    <mergeCell ref="B18:B20"/>
    <mergeCell ref="G7:G8"/>
    <mergeCell ref="H7:I7"/>
    <mergeCell ref="T12:T14"/>
    <mergeCell ref="U12:U14"/>
    <mergeCell ref="V12:V14"/>
    <mergeCell ref="R15:R17"/>
    <mergeCell ref="S15:S17"/>
    <mergeCell ref="T15:T17"/>
    <mergeCell ref="U15:U17"/>
    <mergeCell ref="I12:I14"/>
    <mergeCell ref="J12:J14"/>
    <mergeCell ref="K12:K14"/>
    <mergeCell ref="R12:R14"/>
    <mergeCell ref="M12:M14"/>
    <mergeCell ref="N12:N14"/>
    <mergeCell ref="O12:O14"/>
    <mergeCell ref="P12:P14"/>
    <mergeCell ref="Q12:Q14"/>
    <mergeCell ref="L12:L14"/>
  </mergeCells>
  <printOptions/>
  <pageMargins left="0.7" right="0.7" top="0.75" bottom="0.75" header="0.3" footer="0.3"/>
  <pageSetup orientation="portrait"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AW75"/>
  <sheetViews>
    <sheetView zoomScale="80" zoomScaleNormal="80" zoomScalePageLayoutView="0" workbookViewId="0" topLeftCell="A46">
      <pane xSplit="1" topLeftCell="AA1" activePane="topRight" state="frozen"/>
      <selection pane="topLeft" activeCell="A1" sqref="A1"/>
      <selection pane="topRight" activeCell="AF51" sqref="AF51"/>
    </sheetView>
  </sheetViews>
  <sheetFormatPr defaultColWidth="14.7109375" defaultRowHeight="15"/>
  <cols>
    <col min="1" max="1" width="20.421875" style="4" customWidth="1"/>
    <col min="2" max="18" width="14.7109375" style="4" customWidth="1"/>
    <col min="19" max="19" width="18.00390625" style="4" customWidth="1"/>
    <col min="20" max="20" width="14.7109375" style="4" customWidth="1"/>
    <col min="21" max="21" width="22.00390625" style="4" customWidth="1"/>
    <col min="22" max="22" width="14.7109375" style="4" customWidth="1"/>
    <col min="23" max="23" width="18.8515625" style="4" customWidth="1"/>
    <col min="24" max="24" width="14.7109375" style="4" customWidth="1"/>
    <col min="25" max="25" width="17.28125" style="4" customWidth="1"/>
    <col min="26" max="26" width="14.7109375" style="4" customWidth="1"/>
    <col min="27" max="27" width="21.140625" style="4" customWidth="1"/>
    <col min="28" max="30" width="14.7109375" style="4" customWidth="1"/>
    <col min="31" max="31" width="17.28125" style="4" customWidth="1"/>
    <col min="32" max="49" width="14.7109375" style="25" customWidth="1"/>
    <col min="50" max="16384" width="14.7109375" style="4" customWidth="1"/>
  </cols>
  <sheetData>
    <row r="1" spans="1:31" ht="19.5" customHeight="1">
      <c r="A1" s="112"/>
      <c r="B1" s="113"/>
      <c r="C1" s="90" t="s">
        <v>485</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row>
    <row r="2" spans="1:31"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row>
    <row r="4" spans="1:31"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7"/>
    </row>
    <row r="6" spans="1:31" ht="12.75">
      <c r="A6" s="98" t="s">
        <v>486</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ht="18.75" customHeight="1">
      <c r="A7" s="464" t="s">
        <v>666</v>
      </c>
      <c r="B7" s="465"/>
      <c r="C7" s="465"/>
      <c r="D7" s="465"/>
      <c r="E7" s="465"/>
      <c r="F7" s="465"/>
      <c r="G7" s="466"/>
      <c r="H7" s="463" t="s">
        <v>18</v>
      </c>
      <c r="I7" s="463"/>
      <c r="J7" s="463"/>
      <c r="K7" s="463"/>
      <c r="L7" s="463"/>
      <c r="M7" s="463"/>
      <c r="N7" s="454" t="s">
        <v>19</v>
      </c>
      <c r="O7" s="455"/>
      <c r="P7" s="455"/>
      <c r="Q7" s="455"/>
      <c r="R7" s="455"/>
      <c r="S7" s="456"/>
      <c r="T7" s="457" t="s">
        <v>20</v>
      </c>
      <c r="U7" s="458"/>
      <c r="V7" s="458"/>
      <c r="W7" s="458"/>
      <c r="X7" s="458"/>
      <c r="Y7" s="459"/>
      <c r="Z7" s="460" t="s">
        <v>21</v>
      </c>
      <c r="AA7" s="461"/>
      <c r="AB7" s="461"/>
      <c r="AC7" s="461"/>
      <c r="AD7" s="461"/>
      <c r="AE7" s="462"/>
    </row>
    <row r="8" spans="1:31" ht="20.25" customHeight="1">
      <c r="A8" s="453" t="s">
        <v>85</v>
      </c>
      <c r="B8" s="453" t="s">
        <v>50</v>
      </c>
      <c r="C8" s="453" t="s">
        <v>86</v>
      </c>
      <c r="D8" s="453" t="s">
        <v>17</v>
      </c>
      <c r="E8" s="453" t="s">
        <v>1</v>
      </c>
      <c r="F8" s="453" t="s">
        <v>2</v>
      </c>
      <c r="G8" s="453" t="s">
        <v>3</v>
      </c>
      <c r="H8" s="453" t="s">
        <v>4</v>
      </c>
      <c r="I8" s="453"/>
      <c r="J8" s="181" t="s">
        <v>414</v>
      </c>
      <c r="K8" s="453" t="s">
        <v>0</v>
      </c>
      <c r="L8" s="453" t="s">
        <v>8</v>
      </c>
      <c r="M8" s="453" t="s">
        <v>5</v>
      </c>
      <c r="N8" s="453" t="s">
        <v>4</v>
      </c>
      <c r="O8" s="453"/>
      <c r="P8" s="181" t="s">
        <v>414</v>
      </c>
      <c r="Q8" s="453" t="s">
        <v>0</v>
      </c>
      <c r="R8" s="453" t="s">
        <v>9</v>
      </c>
      <c r="S8" s="453" t="s">
        <v>5</v>
      </c>
      <c r="T8" s="453" t="s">
        <v>4</v>
      </c>
      <c r="U8" s="453"/>
      <c r="V8" s="181" t="s">
        <v>414</v>
      </c>
      <c r="W8" s="453" t="s">
        <v>0</v>
      </c>
      <c r="X8" s="453" t="s">
        <v>10</v>
      </c>
      <c r="Y8" s="453" t="s">
        <v>5</v>
      </c>
      <c r="Z8" s="453" t="s">
        <v>4</v>
      </c>
      <c r="AA8" s="453"/>
      <c r="AB8" s="181" t="s">
        <v>414</v>
      </c>
      <c r="AC8" s="453" t="s">
        <v>0</v>
      </c>
      <c r="AD8" s="453" t="s">
        <v>11</v>
      </c>
      <c r="AE8" s="453" t="s">
        <v>5</v>
      </c>
    </row>
    <row r="9" spans="1:31" ht="25.5">
      <c r="A9" s="453"/>
      <c r="B9" s="453"/>
      <c r="C9" s="453"/>
      <c r="D9" s="453"/>
      <c r="E9" s="453"/>
      <c r="F9" s="453"/>
      <c r="G9" s="453"/>
      <c r="H9" s="13" t="s">
        <v>6</v>
      </c>
      <c r="I9" s="14" t="s">
        <v>7</v>
      </c>
      <c r="J9" s="182"/>
      <c r="K9" s="453"/>
      <c r="L9" s="453"/>
      <c r="M9" s="453"/>
      <c r="N9" s="14" t="s">
        <v>6</v>
      </c>
      <c r="O9" s="14" t="s">
        <v>7</v>
      </c>
      <c r="P9" s="182"/>
      <c r="Q9" s="453"/>
      <c r="R9" s="453"/>
      <c r="S9" s="453"/>
      <c r="T9" s="14" t="s">
        <v>6</v>
      </c>
      <c r="U9" s="14" t="s">
        <v>7</v>
      </c>
      <c r="V9" s="182"/>
      <c r="W9" s="453"/>
      <c r="X9" s="453"/>
      <c r="Y9" s="453"/>
      <c r="Z9" s="14" t="s">
        <v>6</v>
      </c>
      <c r="AA9" s="14" t="s">
        <v>7</v>
      </c>
      <c r="AB9" s="182"/>
      <c r="AC9" s="453"/>
      <c r="AD9" s="453"/>
      <c r="AE9" s="453"/>
    </row>
    <row r="10" spans="1:31" ht="24" customHeight="1">
      <c r="A10" s="497" t="s">
        <v>309</v>
      </c>
      <c r="B10" s="256" t="s">
        <v>310</v>
      </c>
      <c r="C10" s="434">
        <v>1</v>
      </c>
      <c r="D10" s="256" t="s">
        <v>487</v>
      </c>
      <c r="E10" s="256" t="s">
        <v>89</v>
      </c>
      <c r="F10" s="256" t="s">
        <v>13</v>
      </c>
      <c r="G10" s="7" t="s">
        <v>14</v>
      </c>
      <c r="H10" s="240" t="s">
        <v>311</v>
      </c>
      <c r="I10" s="240" t="s">
        <v>312</v>
      </c>
      <c r="J10" s="149">
        <f>5/5*100</f>
        <v>100</v>
      </c>
      <c r="K10" s="240" t="s">
        <v>884</v>
      </c>
      <c r="L10" s="69">
        <v>1</v>
      </c>
      <c r="M10" s="496" t="s">
        <v>488</v>
      </c>
      <c r="N10" s="244" t="s">
        <v>311</v>
      </c>
      <c r="O10" s="244" t="s">
        <v>312</v>
      </c>
      <c r="P10" s="158">
        <f>5/5*100</f>
        <v>100</v>
      </c>
      <c r="Q10" s="244" t="s">
        <v>884</v>
      </c>
      <c r="R10" s="69">
        <v>1</v>
      </c>
      <c r="S10" s="491" t="s">
        <v>488</v>
      </c>
      <c r="T10" s="267" t="s">
        <v>311</v>
      </c>
      <c r="U10" s="267" t="s">
        <v>312</v>
      </c>
      <c r="V10" s="163">
        <f>5/5*100</f>
        <v>100</v>
      </c>
      <c r="W10" s="267" t="s">
        <v>884</v>
      </c>
      <c r="X10" s="69">
        <v>1</v>
      </c>
      <c r="Y10" s="492" t="s">
        <v>489</v>
      </c>
      <c r="Z10" s="269" t="s">
        <v>747</v>
      </c>
      <c r="AA10" s="269" t="s">
        <v>748</v>
      </c>
      <c r="AB10" s="249">
        <f>5/5*100</f>
        <v>100</v>
      </c>
      <c r="AC10" s="269" t="s">
        <v>884</v>
      </c>
      <c r="AD10" s="69">
        <v>1</v>
      </c>
      <c r="AE10" s="255" t="s">
        <v>795</v>
      </c>
    </row>
    <row r="11" spans="1:31" ht="46.5" customHeight="1">
      <c r="A11" s="497"/>
      <c r="B11" s="256"/>
      <c r="C11" s="256"/>
      <c r="D11" s="256"/>
      <c r="E11" s="256"/>
      <c r="F11" s="256"/>
      <c r="G11" s="8" t="s">
        <v>15</v>
      </c>
      <c r="H11" s="240"/>
      <c r="I11" s="240"/>
      <c r="J11" s="126"/>
      <c r="K11" s="240"/>
      <c r="L11" s="69"/>
      <c r="M11" s="496"/>
      <c r="N11" s="244"/>
      <c r="O11" s="244"/>
      <c r="P11" s="123"/>
      <c r="Q11" s="244"/>
      <c r="R11" s="69"/>
      <c r="S11" s="491"/>
      <c r="T11" s="267"/>
      <c r="U11" s="267"/>
      <c r="V11" s="65"/>
      <c r="W11" s="267"/>
      <c r="X11" s="69"/>
      <c r="Y11" s="492"/>
      <c r="Z11" s="269"/>
      <c r="AA11" s="269"/>
      <c r="AB11" s="250"/>
      <c r="AC11" s="269"/>
      <c r="AD11" s="69"/>
      <c r="AE11" s="255"/>
    </row>
    <row r="12" spans="1:31" ht="131.25" customHeight="1">
      <c r="A12" s="497"/>
      <c r="B12" s="256"/>
      <c r="C12" s="256"/>
      <c r="D12" s="256"/>
      <c r="E12" s="256"/>
      <c r="F12" s="256"/>
      <c r="G12" s="9" t="s">
        <v>16</v>
      </c>
      <c r="H12" s="240"/>
      <c r="I12" s="240"/>
      <c r="J12" s="150"/>
      <c r="K12" s="240"/>
      <c r="L12" s="69"/>
      <c r="M12" s="496"/>
      <c r="N12" s="244"/>
      <c r="O12" s="244"/>
      <c r="P12" s="159"/>
      <c r="Q12" s="244"/>
      <c r="R12" s="69"/>
      <c r="S12" s="491"/>
      <c r="T12" s="267"/>
      <c r="U12" s="267"/>
      <c r="V12" s="164"/>
      <c r="W12" s="267"/>
      <c r="X12" s="69"/>
      <c r="Y12" s="492"/>
      <c r="Z12" s="269"/>
      <c r="AA12" s="269"/>
      <c r="AB12" s="251"/>
      <c r="AC12" s="269"/>
      <c r="AD12" s="69"/>
      <c r="AE12" s="255"/>
    </row>
    <row r="13" spans="1:31" ht="25.5">
      <c r="A13" s="256" t="s">
        <v>313</v>
      </c>
      <c r="B13" s="256" t="s">
        <v>314</v>
      </c>
      <c r="C13" s="434">
        <v>1</v>
      </c>
      <c r="D13" s="256" t="s">
        <v>315</v>
      </c>
      <c r="E13" s="256" t="s">
        <v>89</v>
      </c>
      <c r="F13" s="256" t="s">
        <v>13</v>
      </c>
      <c r="G13" s="7" t="s">
        <v>14</v>
      </c>
      <c r="H13" s="240" t="s">
        <v>311</v>
      </c>
      <c r="I13" s="240" t="s">
        <v>316</v>
      </c>
      <c r="J13" s="493">
        <f>10/41*100</f>
        <v>24.390243902439025</v>
      </c>
      <c r="K13" s="240" t="s">
        <v>490</v>
      </c>
      <c r="L13" s="69">
        <v>0.97</v>
      </c>
      <c r="M13" s="240" t="s">
        <v>491</v>
      </c>
      <c r="N13" s="244" t="s">
        <v>311</v>
      </c>
      <c r="O13" s="244" t="s">
        <v>492</v>
      </c>
      <c r="P13" s="488">
        <f>10/41*100</f>
        <v>24.390243902439025</v>
      </c>
      <c r="Q13" s="244" t="s">
        <v>888</v>
      </c>
      <c r="R13" s="69">
        <v>0.97</v>
      </c>
      <c r="S13" s="245" t="s">
        <v>493</v>
      </c>
      <c r="T13" s="267" t="s">
        <v>311</v>
      </c>
      <c r="U13" s="267" t="s">
        <v>492</v>
      </c>
      <c r="V13" s="468">
        <f>10/41*100</f>
        <v>24.390243902439025</v>
      </c>
      <c r="W13" s="267" t="s">
        <v>887</v>
      </c>
      <c r="X13" s="69">
        <v>0.97</v>
      </c>
      <c r="Y13" s="248" t="s">
        <v>886</v>
      </c>
      <c r="Z13" s="269" t="s">
        <v>749</v>
      </c>
      <c r="AA13" s="269" t="s">
        <v>750</v>
      </c>
      <c r="AB13" s="450">
        <f>12/41*100</f>
        <v>29.268292682926827</v>
      </c>
      <c r="AC13" s="269" t="s">
        <v>885</v>
      </c>
      <c r="AD13" s="69">
        <v>1</v>
      </c>
      <c r="AE13" s="255" t="s">
        <v>751</v>
      </c>
    </row>
    <row r="14" spans="1:31" ht="38.25">
      <c r="A14" s="256"/>
      <c r="B14" s="256"/>
      <c r="C14" s="256"/>
      <c r="D14" s="256"/>
      <c r="E14" s="256"/>
      <c r="F14" s="256"/>
      <c r="G14" s="8" t="s">
        <v>15</v>
      </c>
      <c r="H14" s="240"/>
      <c r="I14" s="240"/>
      <c r="J14" s="494"/>
      <c r="K14" s="240"/>
      <c r="L14" s="69"/>
      <c r="M14" s="240"/>
      <c r="N14" s="244"/>
      <c r="O14" s="244"/>
      <c r="P14" s="489"/>
      <c r="Q14" s="244"/>
      <c r="R14" s="69"/>
      <c r="S14" s="245"/>
      <c r="T14" s="267"/>
      <c r="U14" s="267"/>
      <c r="V14" s="469"/>
      <c r="W14" s="267"/>
      <c r="X14" s="69"/>
      <c r="Y14" s="248"/>
      <c r="Z14" s="269"/>
      <c r="AA14" s="269"/>
      <c r="AB14" s="451"/>
      <c r="AC14" s="269"/>
      <c r="AD14" s="69"/>
      <c r="AE14" s="255"/>
    </row>
    <row r="15" spans="1:31" ht="142.5" customHeight="1">
      <c r="A15" s="256"/>
      <c r="B15" s="256"/>
      <c r="C15" s="256"/>
      <c r="D15" s="256"/>
      <c r="E15" s="256"/>
      <c r="F15" s="256"/>
      <c r="G15" s="9" t="s">
        <v>16</v>
      </c>
      <c r="H15" s="240"/>
      <c r="I15" s="240"/>
      <c r="J15" s="495"/>
      <c r="K15" s="240"/>
      <c r="L15" s="69"/>
      <c r="M15" s="240"/>
      <c r="N15" s="244"/>
      <c r="O15" s="244"/>
      <c r="P15" s="490"/>
      <c r="Q15" s="244"/>
      <c r="R15" s="69"/>
      <c r="S15" s="245"/>
      <c r="T15" s="267"/>
      <c r="U15" s="267"/>
      <c r="V15" s="470"/>
      <c r="W15" s="267"/>
      <c r="X15" s="69"/>
      <c r="Y15" s="248"/>
      <c r="Z15" s="269"/>
      <c r="AA15" s="269"/>
      <c r="AB15" s="452"/>
      <c r="AC15" s="269"/>
      <c r="AD15" s="69"/>
      <c r="AE15" s="255"/>
    </row>
    <row r="16" spans="1:31" ht="50.25" customHeight="1">
      <c r="A16" s="256" t="s">
        <v>494</v>
      </c>
      <c r="B16" s="256" t="s">
        <v>495</v>
      </c>
      <c r="C16" s="434">
        <v>1</v>
      </c>
      <c r="D16" s="256" t="s">
        <v>496</v>
      </c>
      <c r="E16" s="256" t="s">
        <v>89</v>
      </c>
      <c r="F16" s="256" t="s">
        <v>13</v>
      </c>
      <c r="G16" s="7" t="s">
        <v>14</v>
      </c>
      <c r="H16" s="240" t="s">
        <v>317</v>
      </c>
      <c r="I16" s="240" t="s">
        <v>318</v>
      </c>
      <c r="J16" s="149">
        <f>25/100*100</f>
        <v>25</v>
      </c>
      <c r="K16" s="240" t="s">
        <v>889</v>
      </c>
      <c r="L16" s="69">
        <v>1</v>
      </c>
      <c r="M16" s="240" t="s">
        <v>890</v>
      </c>
      <c r="N16" s="244" t="s">
        <v>317</v>
      </c>
      <c r="O16" s="244" t="s">
        <v>318</v>
      </c>
      <c r="P16" s="158">
        <f>25/100*100</f>
        <v>25</v>
      </c>
      <c r="Q16" s="244" t="s">
        <v>891</v>
      </c>
      <c r="R16" s="69">
        <v>1</v>
      </c>
      <c r="S16" s="244" t="s">
        <v>890</v>
      </c>
      <c r="T16" s="267" t="s">
        <v>317</v>
      </c>
      <c r="U16" s="267" t="s">
        <v>318</v>
      </c>
      <c r="V16" s="163">
        <f>25/100*100</f>
        <v>25</v>
      </c>
      <c r="W16" s="267" t="s">
        <v>891</v>
      </c>
      <c r="X16" s="69">
        <v>1</v>
      </c>
      <c r="Y16" s="267" t="s">
        <v>890</v>
      </c>
      <c r="Z16" s="269" t="s">
        <v>752</v>
      </c>
      <c r="AA16" s="269" t="s">
        <v>318</v>
      </c>
      <c r="AB16" s="249">
        <f>25/100*100</f>
        <v>25</v>
      </c>
      <c r="AC16" s="269" t="s">
        <v>891</v>
      </c>
      <c r="AD16" s="69">
        <v>1</v>
      </c>
      <c r="AE16" s="312" t="s">
        <v>796</v>
      </c>
    </row>
    <row r="17" spans="1:31" ht="44.25" customHeight="1">
      <c r="A17" s="256"/>
      <c r="B17" s="256"/>
      <c r="C17" s="256"/>
      <c r="D17" s="256"/>
      <c r="E17" s="256"/>
      <c r="F17" s="256"/>
      <c r="G17" s="8" t="s">
        <v>15</v>
      </c>
      <c r="H17" s="240"/>
      <c r="I17" s="240"/>
      <c r="J17" s="126"/>
      <c r="K17" s="240"/>
      <c r="L17" s="69"/>
      <c r="M17" s="240"/>
      <c r="N17" s="244"/>
      <c r="O17" s="244"/>
      <c r="P17" s="123"/>
      <c r="Q17" s="244"/>
      <c r="R17" s="69"/>
      <c r="S17" s="244"/>
      <c r="T17" s="267"/>
      <c r="U17" s="267"/>
      <c r="V17" s="65"/>
      <c r="W17" s="267"/>
      <c r="X17" s="69"/>
      <c r="Y17" s="267"/>
      <c r="Z17" s="269"/>
      <c r="AA17" s="269"/>
      <c r="AB17" s="250"/>
      <c r="AC17" s="269"/>
      <c r="AD17" s="69"/>
      <c r="AE17" s="313"/>
    </row>
    <row r="18" spans="1:31" ht="87" customHeight="1">
      <c r="A18" s="256"/>
      <c r="B18" s="256"/>
      <c r="C18" s="256"/>
      <c r="D18" s="256"/>
      <c r="E18" s="256"/>
      <c r="F18" s="256"/>
      <c r="G18" s="9" t="s">
        <v>16</v>
      </c>
      <c r="H18" s="240"/>
      <c r="I18" s="240"/>
      <c r="J18" s="150"/>
      <c r="K18" s="240"/>
      <c r="L18" s="69"/>
      <c r="M18" s="240"/>
      <c r="N18" s="244"/>
      <c r="O18" s="244"/>
      <c r="P18" s="159"/>
      <c r="Q18" s="244"/>
      <c r="R18" s="69"/>
      <c r="S18" s="244"/>
      <c r="T18" s="267"/>
      <c r="U18" s="267"/>
      <c r="V18" s="164"/>
      <c r="W18" s="267"/>
      <c r="X18" s="69"/>
      <c r="Y18" s="267"/>
      <c r="Z18" s="269"/>
      <c r="AA18" s="269"/>
      <c r="AB18" s="251"/>
      <c r="AC18" s="269"/>
      <c r="AD18" s="69"/>
      <c r="AE18" s="314"/>
    </row>
    <row r="19" spans="1:31" ht="24" customHeight="1">
      <c r="A19" s="256" t="s">
        <v>893</v>
      </c>
      <c r="B19" s="256" t="s">
        <v>319</v>
      </c>
      <c r="C19" s="434">
        <v>1</v>
      </c>
      <c r="D19" s="256" t="s">
        <v>497</v>
      </c>
      <c r="E19" s="256" t="s">
        <v>89</v>
      </c>
      <c r="F19" s="256" t="s">
        <v>13</v>
      </c>
      <c r="G19" s="7" t="s">
        <v>14</v>
      </c>
      <c r="H19" s="240" t="s">
        <v>317</v>
      </c>
      <c r="I19" s="240" t="s">
        <v>320</v>
      </c>
      <c r="J19" s="149">
        <f>100/500*100</f>
        <v>20</v>
      </c>
      <c r="K19" s="240" t="s">
        <v>321</v>
      </c>
      <c r="L19" s="69">
        <v>0.8</v>
      </c>
      <c r="M19" s="339" t="s">
        <v>322</v>
      </c>
      <c r="N19" s="244" t="s">
        <v>325</v>
      </c>
      <c r="O19" s="244" t="s">
        <v>498</v>
      </c>
      <c r="P19" s="158">
        <f>100/500*100</f>
        <v>20</v>
      </c>
      <c r="Q19" s="244" t="s">
        <v>894</v>
      </c>
      <c r="R19" s="69">
        <v>0.8</v>
      </c>
      <c r="S19" s="245" t="s">
        <v>890</v>
      </c>
      <c r="T19" s="267" t="s">
        <v>325</v>
      </c>
      <c r="U19" s="267" t="s">
        <v>895</v>
      </c>
      <c r="V19" s="163">
        <f>100/500*100</f>
        <v>20</v>
      </c>
      <c r="W19" s="267" t="s">
        <v>894</v>
      </c>
      <c r="X19" s="69">
        <v>0.8</v>
      </c>
      <c r="Y19" s="248" t="s">
        <v>890</v>
      </c>
      <c r="Z19" s="269" t="s">
        <v>753</v>
      </c>
      <c r="AA19" s="269" t="s">
        <v>893</v>
      </c>
      <c r="AB19" s="249">
        <f>200/500*100</f>
        <v>40</v>
      </c>
      <c r="AC19" s="255" t="s">
        <v>754</v>
      </c>
      <c r="AD19" s="69">
        <v>1</v>
      </c>
      <c r="AE19" s="255" t="s">
        <v>892</v>
      </c>
    </row>
    <row r="20" spans="1:31" ht="38.25">
      <c r="A20" s="256"/>
      <c r="B20" s="256"/>
      <c r="C20" s="256"/>
      <c r="D20" s="256"/>
      <c r="E20" s="256"/>
      <c r="F20" s="256"/>
      <c r="G20" s="8" t="s">
        <v>15</v>
      </c>
      <c r="H20" s="240"/>
      <c r="I20" s="240"/>
      <c r="J20" s="126"/>
      <c r="K20" s="240"/>
      <c r="L20" s="69"/>
      <c r="M20" s="339"/>
      <c r="N20" s="244"/>
      <c r="O20" s="244"/>
      <c r="P20" s="123"/>
      <c r="Q20" s="244"/>
      <c r="R20" s="69"/>
      <c r="S20" s="245"/>
      <c r="T20" s="267"/>
      <c r="U20" s="267"/>
      <c r="V20" s="65"/>
      <c r="W20" s="267"/>
      <c r="X20" s="69"/>
      <c r="Y20" s="248"/>
      <c r="Z20" s="269"/>
      <c r="AA20" s="269"/>
      <c r="AB20" s="250"/>
      <c r="AC20" s="255"/>
      <c r="AD20" s="69"/>
      <c r="AE20" s="255"/>
    </row>
    <row r="21" spans="1:31" ht="79.5" customHeight="1">
      <c r="A21" s="256"/>
      <c r="B21" s="256"/>
      <c r="C21" s="256"/>
      <c r="D21" s="256"/>
      <c r="E21" s="256"/>
      <c r="F21" s="256"/>
      <c r="G21" s="9" t="s">
        <v>16</v>
      </c>
      <c r="H21" s="240"/>
      <c r="I21" s="240"/>
      <c r="J21" s="150"/>
      <c r="K21" s="240"/>
      <c r="L21" s="69"/>
      <c r="M21" s="339"/>
      <c r="N21" s="244"/>
      <c r="O21" s="244"/>
      <c r="P21" s="159"/>
      <c r="Q21" s="244"/>
      <c r="R21" s="69"/>
      <c r="S21" s="245"/>
      <c r="T21" s="267"/>
      <c r="U21" s="267"/>
      <c r="V21" s="164"/>
      <c r="W21" s="267"/>
      <c r="X21" s="69"/>
      <c r="Y21" s="248"/>
      <c r="Z21" s="269"/>
      <c r="AA21" s="269"/>
      <c r="AB21" s="251"/>
      <c r="AC21" s="255"/>
      <c r="AD21" s="69"/>
      <c r="AE21" s="255"/>
    </row>
    <row r="22" spans="1:31" ht="24" customHeight="1">
      <c r="A22" s="256" t="s">
        <v>499</v>
      </c>
      <c r="B22" s="256" t="s">
        <v>323</v>
      </c>
      <c r="C22" s="434">
        <v>1</v>
      </c>
      <c r="D22" s="256" t="s">
        <v>324</v>
      </c>
      <c r="E22" s="256" t="s">
        <v>89</v>
      </c>
      <c r="F22" s="256" t="s">
        <v>13</v>
      </c>
      <c r="G22" s="7" t="s">
        <v>14</v>
      </c>
      <c r="H22" s="240" t="s">
        <v>325</v>
      </c>
      <c r="I22" s="240" t="s">
        <v>326</v>
      </c>
      <c r="J22" s="149">
        <f>40/200*100</f>
        <v>20</v>
      </c>
      <c r="K22" s="240" t="s">
        <v>500</v>
      </c>
      <c r="L22" s="69">
        <v>0.8</v>
      </c>
      <c r="M22" s="339" t="s">
        <v>327</v>
      </c>
      <c r="N22" s="244" t="s">
        <v>325</v>
      </c>
      <c r="O22" s="244" t="s">
        <v>326</v>
      </c>
      <c r="P22" s="158">
        <f>50/200*100</f>
        <v>25</v>
      </c>
      <c r="Q22" s="244" t="s">
        <v>896</v>
      </c>
      <c r="R22" s="69">
        <v>1</v>
      </c>
      <c r="S22" s="245" t="s">
        <v>501</v>
      </c>
      <c r="T22" s="267" t="s">
        <v>325</v>
      </c>
      <c r="U22" s="267" t="s">
        <v>326</v>
      </c>
      <c r="V22" s="163">
        <f>50/200*100</f>
        <v>25</v>
      </c>
      <c r="W22" s="267" t="s">
        <v>896</v>
      </c>
      <c r="X22" s="69">
        <v>1</v>
      </c>
      <c r="Y22" s="267" t="s">
        <v>896</v>
      </c>
      <c r="Z22" s="269" t="s">
        <v>755</v>
      </c>
      <c r="AA22" s="269" t="s">
        <v>756</v>
      </c>
      <c r="AB22" s="249">
        <f>60/200*100</f>
        <v>30</v>
      </c>
      <c r="AC22" s="269" t="s">
        <v>757</v>
      </c>
      <c r="AD22" s="69">
        <v>1</v>
      </c>
      <c r="AE22" s="255" t="s">
        <v>758</v>
      </c>
    </row>
    <row r="23" spans="1:31" ht="38.25">
      <c r="A23" s="256"/>
      <c r="B23" s="256"/>
      <c r="C23" s="256"/>
      <c r="D23" s="256"/>
      <c r="E23" s="256"/>
      <c r="F23" s="256"/>
      <c r="G23" s="8" t="s">
        <v>15</v>
      </c>
      <c r="H23" s="240"/>
      <c r="I23" s="240"/>
      <c r="J23" s="126"/>
      <c r="K23" s="240"/>
      <c r="L23" s="69"/>
      <c r="M23" s="339"/>
      <c r="N23" s="244"/>
      <c r="O23" s="244"/>
      <c r="P23" s="123"/>
      <c r="Q23" s="244"/>
      <c r="R23" s="69"/>
      <c r="S23" s="245"/>
      <c r="T23" s="267"/>
      <c r="U23" s="267"/>
      <c r="V23" s="65"/>
      <c r="W23" s="267"/>
      <c r="X23" s="69"/>
      <c r="Y23" s="267"/>
      <c r="Z23" s="269"/>
      <c r="AA23" s="269"/>
      <c r="AB23" s="250"/>
      <c r="AC23" s="269"/>
      <c r="AD23" s="69"/>
      <c r="AE23" s="255"/>
    </row>
    <row r="24" spans="1:31" ht="99" customHeight="1">
      <c r="A24" s="256"/>
      <c r="B24" s="256"/>
      <c r="C24" s="256"/>
      <c r="D24" s="256"/>
      <c r="E24" s="256"/>
      <c r="F24" s="256"/>
      <c r="G24" s="9" t="s">
        <v>16</v>
      </c>
      <c r="H24" s="240"/>
      <c r="I24" s="240"/>
      <c r="J24" s="150"/>
      <c r="K24" s="240"/>
      <c r="L24" s="69"/>
      <c r="M24" s="339"/>
      <c r="N24" s="244"/>
      <c r="O24" s="244"/>
      <c r="P24" s="159"/>
      <c r="Q24" s="244"/>
      <c r="R24" s="69"/>
      <c r="S24" s="245"/>
      <c r="T24" s="267"/>
      <c r="U24" s="267"/>
      <c r="V24" s="164"/>
      <c r="W24" s="267"/>
      <c r="X24" s="69"/>
      <c r="Y24" s="267"/>
      <c r="Z24" s="269"/>
      <c r="AA24" s="269"/>
      <c r="AB24" s="251"/>
      <c r="AC24" s="269"/>
      <c r="AD24" s="69"/>
      <c r="AE24" s="255"/>
    </row>
    <row r="25" spans="1:31" ht="39" customHeight="1">
      <c r="A25" s="256" t="s">
        <v>502</v>
      </c>
      <c r="B25" s="256" t="s">
        <v>328</v>
      </c>
      <c r="C25" s="434">
        <v>1</v>
      </c>
      <c r="D25" s="256" t="s">
        <v>503</v>
      </c>
      <c r="E25" s="256" t="s">
        <v>89</v>
      </c>
      <c r="F25" s="256" t="s">
        <v>13</v>
      </c>
      <c r="G25" s="7" t="s">
        <v>14</v>
      </c>
      <c r="H25" s="240" t="s">
        <v>311</v>
      </c>
      <c r="I25" s="240" t="s">
        <v>329</v>
      </c>
      <c r="J25" s="149">
        <f>1/4*100</f>
        <v>25</v>
      </c>
      <c r="K25" s="240" t="s">
        <v>330</v>
      </c>
      <c r="L25" s="69">
        <v>1</v>
      </c>
      <c r="M25" s="339" t="s">
        <v>331</v>
      </c>
      <c r="N25" s="244" t="s">
        <v>311</v>
      </c>
      <c r="O25" s="244" t="s">
        <v>329</v>
      </c>
      <c r="P25" s="158">
        <f>1/4*100</f>
        <v>25</v>
      </c>
      <c r="Q25" s="244" t="s">
        <v>504</v>
      </c>
      <c r="R25" s="69">
        <v>1</v>
      </c>
      <c r="S25" s="245" t="s">
        <v>505</v>
      </c>
      <c r="T25" s="267" t="s">
        <v>311</v>
      </c>
      <c r="U25" s="267" t="s">
        <v>329</v>
      </c>
      <c r="V25" s="163">
        <f>1/4*100</f>
        <v>25</v>
      </c>
      <c r="W25" s="267" t="s">
        <v>504</v>
      </c>
      <c r="X25" s="69">
        <v>1</v>
      </c>
      <c r="Y25" s="267" t="s">
        <v>897</v>
      </c>
      <c r="Z25" s="269" t="s">
        <v>747</v>
      </c>
      <c r="AA25" s="269" t="s">
        <v>329</v>
      </c>
      <c r="AB25" s="249">
        <f>1/4*100</f>
        <v>25</v>
      </c>
      <c r="AC25" s="249" t="s">
        <v>759</v>
      </c>
      <c r="AD25" s="69">
        <v>1</v>
      </c>
      <c r="AE25" s="249" t="s">
        <v>760</v>
      </c>
    </row>
    <row r="26" spans="1:31" ht="38.25">
      <c r="A26" s="256"/>
      <c r="B26" s="256"/>
      <c r="C26" s="256"/>
      <c r="D26" s="256"/>
      <c r="E26" s="256"/>
      <c r="F26" s="256"/>
      <c r="G26" s="8" t="s">
        <v>15</v>
      </c>
      <c r="H26" s="240"/>
      <c r="I26" s="240"/>
      <c r="J26" s="126"/>
      <c r="K26" s="240"/>
      <c r="L26" s="69"/>
      <c r="M26" s="339"/>
      <c r="N26" s="244"/>
      <c r="O26" s="244"/>
      <c r="P26" s="123"/>
      <c r="Q26" s="244"/>
      <c r="R26" s="69"/>
      <c r="S26" s="245"/>
      <c r="T26" s="267"/>
      <c r="U26" s="267"/>
      <c r="V26" s="65"/>
      <c r="W26" s="267"/>
      <c r="X26" s="69"/>
      <c r="Y26" s="267"/>
      <c r="Z26" s="269"/>
      <c r="AA26" s="269"/>
      <c r="AB26" s="250"/>
      <c r="AC26" s="250"/>
      <c r="AD26" s="69"/>
      <c r="AE26" s="250"/>
    </row>
    <row r="27" spans="1:31" ht="117" customHeight="1">
      <c r="A27" s="256"/>
      <c r="B27" s="256"/>
      <c r="C27" s="256"/>
      <c r="D27" s="256"/>
      <c r="E27" s="256"/>
      <c r="F27" s="256"/>
      <c r="G27" s="9" t="s">
        <v>16</v>
      </c>
      <c r="H27" s="240"/>
      <c r="I27" s="240"/>
      <c r="J27" s="150"/>
      <c r="K27" s="240"/>
      <c r="L27" s="69"/>
      <c r="M27" s="339"/>
      <c r="N27" s="244"/>
      <c r="O27" s="244"/>
      <c r="P27" s="159"/>
      <c r="Q27" s="244"/>
      <c r="R27" s="69"/>
      <c r="S27" s="245"/>
      <c r="T27" s="267"/>
      <c r="U27" s="267"/>
      <c r="V27" s="164"/>
      <c r="W27" s="267"/>
      <c r="X27" s="69"/>
      <c r="Y27" s="267"/>
      <c r="Z27" s="269"/>
      <c r="AA27" s="269"/>
      <c r="AB27" s="251"/>
      <c r="AC27" s="251"/>
      <c r="AD27" s="69"/>
      <c r="AE27" s="251"/>
    </row>
    <row r="28" spans="1:31" ht="24" customHeight="1">
      <c r="A28" s="256" t="s">
        <v>332</v>
      </c>
      <c r="B28" s="256" t="s">
        <v>333</v>
      </c>
      <c r="C28" s="434">
        <v>1</v>
      </c>
      <c r="D28" s="256" t="s">
        <v>334</v>
      </c>
      <c r="E28" s="256" t="s">
        <v>89</v>
      </c>
      <c r="F28" s="256" t="s">
        <v>13</v>
      </c>
      <c r="G28" s="7" t="s">
        <v>14</v>
      </c>
      <c r="H28" s="240" t="s">
        <v>335</v>
      </c>
      <c r="I28" s="240" t="s">
        <v>336</v>
      </c>
      <c r="J28" s="149">
        <f>44/44*100</f>
        <v>100</v>
      </c>
      <c r="K28" s="240" t="s">
        <v>337</v>
      </c>
      <c r="L28" s="69">
        <v>1</v>
      </c>
      <c r="M28" s="339" t="s">
        <v>338</v>
      </c>
      <c r="N28" s="244" t="s">
        <v>311</v>
      </c>
      <c r="O28" s="244" t="s">
        <v>506</v>
      </c>
      <c r="P28" s="158">
        <f>44/44*100</f>
        <v>100</v>
      </c>
      <c r="Q28" s="244" t="s">
        <v>507</v>
      </c>
      <c r="R28" s="69">
        <v>1</v>
      </c>
      <c r="S28" s="245" t="s">
        <v>508</v>
      </c>
      <c r="T28" s="267" t="s">
        <v>311</v>
      </c>
      <c r="U28" s="267" t="s">
        <v>506</v>
      </c>
      <c r="V28" s="163">
        <f>44/44*100</f>
        <v>100</v>
      </c>
      <c r="W28" s="267" t="s">
        <v>507</v>
      </c>
      <c r="X28" s="69">
        <v>1</v>
      </c>
      <c r="Y28" s="248" t="s">
        <v>508</v>
      </c>
      <c r="Z28" s="269" t="s">
        <v>747</v>
      </c>
      <c r="AA28" s="269" t="s">
        <v>761</v>
      </c>
      <c r="AB28" s="249">
        <f>44/44*100</f>
        <v>100</v>
      </c>
      <c r="AC28" s="269" t="s">
        <v>507</v>
      </c>
      <c r="AD28" s="69">
        <v>1</v>
      </c>
      <c r="AE28" s="255" t="s">
        <v>508</v>
      </c>
    </row>
    <row r="29" spans="1:31" ht="38.25">
      <c r="A29" s="256"/>
      <c r="B29" s="256"/>
      <c r="C29" s="256"/>
      <c r="D29" s="256"/>
      <c r="E29" s="256"/>
      <c r="F29" s="256"/>
      <c r="G29" s="8" t="s">
        <v>15</v>
      </c>
      <c r="H29" s="240"/>
      <c r="I29" s="240"/>
      <c r="J29" s="126"/>
      <c r="K29" s="240"/>
      <c r="L29" s="69"/>
      <c r="M29" s="339"/>
      <c r="N29" s="244"/>
      <c r="O29" s="244"/>
      <c r="P29" s="123"/>
      <c r="Q29" s="244"/>
      <c r="R29" s="69"/>
      <c r="S29" s="245"/>
      <c r="T29" s="267"/>
      <c r="U29" s="267"/>
      <c r="V29" s="65"/>
      <c r="W29" s="267"/>
      <c r="X29" s="69"/>
      <c r="Y29" s="248"/>
      <c r="Z29" s="269"/>
      <c r="AA29" s="269"/>
      <c r="AB29" s="250"/>
      <c r="AC29" s="269"/>
      <c r="AD29" s="69"/>
      <c r="AE29" s="255"/>
    </row>
    <row r="30" spans="1:31" ht="66" customHeight="1">
      <c r="A30" s="256"/>
      <c r="B30" s="256"/>
      <c r="C30" s="256"/>
      <c r="D30" s="256"/>
      <c r="E30" s="256"/>
      <c r="F30" s="256"/>
      <c r="G30" s="9" t="s">
        <v>16</v>
      </c>
      <c r="H30" s="240"/>
      <c r="I30" s="240"/>
      <c r="J30" s="150"/>
      <c r="K30" s="240"/>
      <c r="L30" s="69"/>
      <c r="M30" s="339"/>
      <c r="N30" s="244"/>
      <c r="O30" s="244"/>
      <c r="P30" s="159"/>
      <c r="Q30" s="244"/>
      <c r="R30" s="69"/>
      <c r="S30" s="245"/>
      <c r="T30" s="267"/>
      <c r="U30" s="267"/>
      <c r="V30" s="164"/>
      <c r="W30" s="267"/>
      <c r="X30" s="69"/>
      <c r="Y30" s="248"/>
      <c r="Z30" s="269"/>
      <c r="AA30" s="269"/>
      <c r="AB30" s="251"/>
      <c r="AC30" s="269"/>
      <c r="AD30" s="69"/>
      <c r="AE30" s="255"/>
    </row>
    <row r="31" spans="1:31" ht="45.75" customHeight="1">
      <c r="A31" s="467" t="s">
        <v>898</v>
      </c>
      <c r="B31" s="256" t="s">
        <v>509</v>
      </c>
      <c r="C31" s="434">
        <v>1</v>
      </c>
      <c r="D31" s="256" t="s">
        <v>339</v>
      </c>
      <c r="E31" s="256" t="s">
        <v>89</v>
      </c>
      <c r="F31" s="256" t="s">
        <v>13</v>
      </c>
      <c r="G31" s="7" t="s">
        <v>14</v>
      </c>
      <c r="H31" s="240" t="s">
        <v>335</v>
      </c>
      <c r="I31" s="240" t="s">
        <v>340</v>
      </c>
      <c r="J31" s="149">
        <f>34/34*100</f>
        <v>100</v>
      </c>
      <c r="K31" s="240" t="s">
        <v>341</v>
      </c>
      <c r="L31" s="69">
        <v>1</v>
      </c>
      <c r="M31" s="339" t="s">
        <v>510</v>
      </c>
      <c r="N31" s="244" t="s">
        <v>335</v>
      </c>
      <c r="O31" s="244" t="s">
        <v>340</v>
      </c>
      <c r="P31" s="158">
        <f>34/34*100</f>
        <v>100</v>
      </c>
      <c r="Q31" s="244" t="s">
        <v>511</v>
      </c>
      <c r="R31" s="69">
        <v>1</v>
      </c>
      <c r="S31" s="245" t="s">
        <v>512</v>
      </c>
      <c r="T31" s="267" t="s">
        <v>335</v>
      </c>
      <c r="U31" s="267" t="s">
        <v>340</v>
      </c>
      <c r="V31" s="163">
        <f>34/34*100</f>
        <v>100</v>
      </c>
      <c r="W31" s="267" t="s">
        <v>511</v>
      </c>
      <c r="X31" s="69">
        <v>1</v>
      </c>
      <c r="Y31" s="248" t="s">
        <v>512</v>
      </c>
      <c r="Z31" s="269" t="s">
        <v>762</v>
      </c>
      <c r="AA31" s="269" t="s">
        <v>763</v>
      </c>
      <c r="AB31" s="249">
        <f>34/34*100</f>
        <v>100</v>
      </c>
      <c r="AC31" s="269" t="s">
        <v>511</v>
      </c>
      <c r="AD31" s="69">
        <v>1</v>
      </c>
      <c r="AE31" s="255" t="s">
        <v>512</v>
      </c>
    </row>
    <row r="32" spans="1:31" ht="38.25">
      <c r="A32" s="467"/>
      <c r="B32" s="256"/>
      <c r="C32" s="256"/>
      <c r="D32" s="256"/>
      <c r="E32" s="256"/>
      <c r="F32" s="256"/>
      <c r="G32" s="8" t="s">
        <v>15</v>
      </c>
      <c r="H32" s="240"/>
      <c r="I32" s="240"/>
      <c r="J32" s="126"/>
      <c r="K32" s="240"/>
      <c r="L32" s="69"/>
      <c r="M32" s="339"/>
      <c r="N32" s="244"/>
      <c r="O32" s="244"/>
      <c r="P32" s="123"/>
      <c r="Q32" s="244"/>
      <c r="R32" s="69"/>
      <c r="S32" s="245"/>
      <c r="T32" s="267"/>
      <c r="U32" s="267"/>
      <c r="V32" s="65"/>
      <c r="W32" s="267"/>
      <c r="X32" s="69"/>
      <c r="Y32" s="248"/>
      <c r="Z32" s="269"/>
      <c r="AA32" s="269"/>
      <c r="AB32" s="250"/>
      <c r="AC32" s="269"/>
      <c r="AD32" s="69"/>
      <c r="AE32" s="255"/>
    </row>
    <row r="33" spans="1:31" ht="72.75" customHeight="1">
      <c r="A33" s="467"/>
      <c r="B33" s="256"/>
      <c r="C33" s="256"/>
      <c r="D33" s="256"/>
      <c r="E33" s="256"/>
      <c r="F33" s="256"/>
      <c r="G33" s="9" t="s">
        <v>16</v>
      </c>
      <c r="H33" s="240"/>
      <c r="I33" s="240"/>
      <c r="J33" s="150"/>
      <c r="K33" s="240"/>
      <c r="L33" s="69"/>
      <c r="M33" s="339"/>
      <c r="N33" s="244"/>
      <c r="O33" s="244"/>
      <c r="P33" s="159"/>
      <c r="Q33" s="244"/>
      <c r="R33" s="69"/>
      <c r="S33" s="245"/>
      <c r="T33" s="267"/>
      <c r="U33" s="267"/>
      <c r="V33" s="164"/>
      <c r="W33" s="267"/>
      <c r="X33" s="69"/>
      <c r="Y33" s="248"/>
      <c r="Z33" s="269"/>
      <c r="AA33" s="269"/>
      <c r="AB33" s="251"/>
      <c r="AC33" s="269"/>
      <c r="AD33" s="69"/>
      <c r="AE33" s="255"/>
    </row>
    <row r="34" spans="1:31" ht="45" customHeight="1">
      <c r="A34" s="256" t="s">
        <v>513</v>
      </c>
      <c r="B34" s="256" t="s">
        <v>342</v>
      </c>
      <c r="C34" s="434">
        <v>1</v>
      </c>
      <c r="D34" s="256" t="s">
        <v>343</v>
      </c>
      <c r="E34" s="256" t="s">
        <v>89</v>
      </c>
      <c r="F34" s="256" t="s">
        <v>13</v>
      </c>
      <c r="G34" s="7" t="s">
        <v>14</v>
      </c>
      <c r="H34" s="240" t="s">
        <v>344</v>
      </c>
      <c r="I34" s="240" t="s">
        <v>345</v>
      </c>
      <c r="J34" s="149">
        <f>4/8*100</f>
        <v>50</v>
      </c>
      <c r="K34" s="240" t="s">
        <v>346</v>
      </c>
      <c r="L34" s="487">
        <v>0.6</v>
      </c>
      <c r="M34" s="339" t="s">
        <v>347</v>
      </c>
      <c r="N34" s="244" t="s">
        <v>514</v>
      </c>
      <c r="O34" s="244" t="s">
        <v>345</v>
      </c>
      <c r="P34" s="158">
        <f>4/8*100</f>
        <v>50</v>
      </c>
      <c r="Q34" s="244" t="s">
        <v>346</v>
      </c>
      <c r="R34" s="449">
        <v>0.8</v>
      </c>
      <c r="S34" s="245" t="s">
        <v>515</v>
      </c>
      <c r="T34" s="267" t="s">
        <v>514</v>
      </c>
      <c r="U34" s="267" t="s">
        <v>345</v>
      </c>
      <c r="V34" s="163">
        <f>4/8*100</f>
        <v>50</v>
      </c>
      <c r="W34" s="267" t="s">
        <v>346</v>
      </c>
      <c r="X34" s="449">
        <v>0.8</v>
      </c>
      <c r="Y34" s="248" t="s">
        <v>515</v>
      </c>
      <c r="Z34" s="269" t="s">
        <v>764</v>
      </c>
      <c r="AA34" s="269" t="s">
        <v>345</v>
      </c>
      <c r="AB34" s="269">
        <f>8/8*100</f>
        <v>100</v>
      </c>
      <c r="AC34" s="269" t="s">
        <v>346</v>
      </c>
      <c r="AD34" s="449">
        <v>0.8</v>
      </c>
      <c r="AE34" s="269" t="s">
        <v>515</v>
      </c>
    </row>
    <row r="35" spans="1:31" ht="38.25">
      <c r="A35" s="256"/>
      <c r="B35" s="256"/>
      <c r="C35" s="256"/>
      <c r="D35" s="256"/>
      <c r="E35" s="256"/>
      <c r="F35" s="256"/>
      <c r="G35" s="8" t="s">
        <v>15</v>
      </c>
      <c r="H35" s="240"/>
      <c r="I35" s="240"/>
      <c r="J35" s="126"/>
      <c r="K35" s="240"/>
      <c r="L35" s="487"/>
      <c r="M35" s="339"/>
      <c r="N35" s="244"/>
      <c r="O35" s="244"/>
      <c r="P35" s="123"/>
      <c r="Q35" s="244"/>
      <c r="R35" s="449"/>
      <c r="S35" s="245"/>
      <c r="T35" s="267"/>
      <c r="U35" s="267"/>
      <c r="V35" s="65"/>
      <c r="W35" s="267"/>
      <c r="X35" s="449"/>
      <c r="Y35" s="248"/>
      <c r="Z35" s="269"/>
      <c r="AA35" s="269"/>
      <c r="AB35" s="269"/>
      <c r="AC35" s="269"/>
      <c r="AD35" s="449"/>
      <c r="AE35" s="269"/>
    </row>
    <row r="36" spans="1:31" ht="116.25" customHeight="1">
      <c r="A36" s="256"/>
      <c r="B36" s="256"/>
      <c r="C36" s="256"/>
      <c r="D36" s="256"/>
      <c r="E36" s="256"/>
      <c r="F36" s="256"/>
      <c r="G36" s="9" t="s">
        <v>16</v>
      </c>
      <c r="H36" s="240"/>
      <c r="I36" s="240"/>
      <c r="J36" s="150"/>
      <c r="K36" s="240"/>
      <c r="L36" s="487"/>
      <c r="M36" s="339"/>
      <c r="N36" s="244"/>
      <c r="O36" s="244"/>
      <c r="P36" s="159"/>
      <c r="Q36" s="244"/>
      <c r="R36" s="449"/>
      <c r="S36" s="245"/>
      <c r="T36" s="267"/>
      <c r="U36" s="267"/>
      <c r="V36" s="164"/>
      <c r="W36" s="267"/>
      <c r="X36" s="449"/>
      <c r="Y36" s="248"/>
      <c r="Z36" s="269"/>
      <c r="AA36" s="269"/>
      <c r="AB36" s="269"/>
      <c r="AC36" s="269"/>
      <c r="AD36" s="449"/>
      <c r="AE36" s="269"/>
    </row>
    <row r="37" spans="1:31" ht="73.5" customHeight="1">
      <c r="A37" s="256" t="s">
        <v>348</v>
      </c>
      <c r="B37" s="256" t="s">
        <v>349</v>
      </c>
      <c r="C37" s="434">
        <v>1</v>
      </c>
      <c r="D37" s="256" t="s">
        <v>350</v>
      </c>
      <c r="E37" s="256" t="s">
        <v>89</v>
      </c>
      <c r="F37" s="256" t="s">
        <v>13</v>
      </c>
      <c r="G37" s="7" t="s">
        <v>14</v>
      </c>
      <c r="H37" s="240" t="s">
        <v>351</v>
      </c>
      <c r="I37" s="240" t="s">
        <v>352</v>
      </c>
      <c r="J37" s="149">
        <f>20/100*100</f>
        <v>20</v>
      </c>
      <c r="K37" s="240" t="s">
        <v>353</v>
      </c>
      <c r="L37" s="487">
        <v>0.6</v>
      </c>
      <c r="M37" s="339" t="s">
        <v>354</v>
      </c>
      <c r="N37" s="244" t="s">
        <v>351</v>
      </c>
      <c r="O37" s="244" t="s">
        <v>516</v>
      </c>
      <c r="P37" s="158">
        <f>20/100*100</f>
        <v>20</v>
      </c>
      <c r="Q37" s="244" t="s">
        <v>517</v>
      </c>
      <c r="R37" s="449">
        <v>1</v>
      </c>
      <c r="S37" s="245" t="s">
        <v>518</v>
      </c>
      <c r="T37" s="267" t="s">
        <v>351</v>
      </c>
      <c r="U37" s="267" t="s">
        <v>516</v>
      </c>
      <c r="V37" s="163">
        <f>20/100*100</f>
        <v>20</v>
      </c>
      <c r="W37" s="267" t="s">
        <v>517</v>
      </c>
      <c r="X37" s="449">
        <v>1</v>
      </c>
      <c r="Y37" s="248"/>
      <c r="Z37" s="269" t="s">
        <v>765</v>
      </c>
      <c r="AA37" s="269" t="s">
        <v>516</v>
      </c>
      <c r="AB37" s="249">
        <f>40/100*100</f>
        <v>40</v>
      </c>
      <c r="AC37" s="269" t="s">
        <v>517</v>
      </c>
      <c r="AD37" s="449">
        <v>1</v>
      </c>
      <c r="AE37" s="255" t="s">
        <v>518</v>
      </c>
    </row>
    <row r="38" spans="1:31" ht="72.75" customHeight="1">
      <c r="A38" s="256"/>
      <c r="B38" s="256"/>
      <c r="C38" s="256"/>
      <c r="D38" s="256"/>
      <c r="E38" s="256"/>
      <c r="F38" s="256"/>
      <c r="G38" s="8" t="s">
        <v>15</v>
      </c>
      <c r="H38" s="240"/>
      <c r="I38" s="240"/>
      <c r="J38" s="126"/>
      <c r="K38" s="240"/>
      <c r="L38" s="487"/>
      <c r="M38" s="339"/>
      <c r="N38" s="244"/>
      <c r="O38" s="244"/>
      <c r="P38" s="123"/>
      <c r="Q38" s="244"/>
      <c r="R38" s="449"/>
      <c r="S38" s="245"/>
      <c r="T38" s="267"/>
      <c r="U38" s="267"/>
      <c r="V38" s="65"/>
      <c r="W38" s="267"/>
      <c r="X38" s="449"/>
      <c r="Y38" s="248"/>
      <c r="Z38" s="269"/>
      <c r="AA38" s="269"/>
      <c r="AB38" s="250"/>
      <c r="AC38" s="269"/>
      <c r="AD38" s="449"/>
      <c r="AE38" s="255"/>
    </row>
    <row r="39" spans="1:31" ht="140.25" customHeight="1">
      <c r="A39" s="256"/>
      <c r="B39" s="256"/>
      <c r="C39" s="256"/>
      <c r="D39" s="256"/>
      <c r="E39" s="256"/>
      <c r="F39" s="256"/>
      <c r="G39" s="9" t="s">
        <v>16</v>
      </c>
      <c r="H39" s="240"/>
      <c r="I39" s="240"/>
      <c r="J39" s="150"/>
      <c r="K39" s="240"/>
      <c r="L39" s="487"/>
      <c r="M39" s="339"/>
      <c r="N39" s="244"/>
      <c r="O39" s="244"/>
      <c r="P39" s="159"/>
      <c r="Q39" s="244"/>
      <c r="R39" s="449"/>
      <c r="S39" s="245"/>
      <c r="T39" s="267"/>
      <c r="U39" s="267"/>
      <c r="V39" s="164"/>
      <c r="W39" s="267"/>
      <c r="X39" s="449"/>
      <c r="Y39" s="248"/>
      <c r="Z39" s="269"/>
      <c r="AA39" s="269"/>
      <c r="AB39" s="251"/>
      <c r="AC39" s="269"/>
      <c r="AD39" s="449"/>
      <c r="AE39" s="255"/>
    </row>
    <row r="40" spans="1:31" ht="25.5">
      <c r="A40" s="256" t="s">
        <v>355</v>
      </c>
      <c r="B40" s="256" t="s">
        <v>899</v>
      </c>
      <c r="C40" s="434">
        <v>1</v>
      </c>
      <c r="D40" s="256" t="s">
        <v>356</v>
      </c>
      <c r="E40" s="256" t="s">
        <v>89</v>
      </c>
      <c r="F40" s="256" t="s">
        <v>13</v>
      </c>
      <c r="G40" s="7" t="s">
        <v>14</v>
      </c>
      <c r="H40" s="240" t="s">
        <v>357</v>
      </c>
      <c r="I40" s="240" t="s">
        <v>358</v>
      </c>
      <c r="J40" s="149">
        <f>100/400*100</f>
        <v>25</v>
      </c>
      <c r="K40" s="240" t="s">
        <v>359</v>
      </c>
      <c r="L40" s="69">
        <v>0.8</v>
      </c>
      <c r="M40" s="339" t="s">
        <v>360</v>
      </c>
      <c r="N40" s="244" t="s">
        <v>357</v>
      </c>
      <c r="O40" s="244" t="s">
        <v>519</v>
      </c>
      <c r="P40" s="158">
        <f>100/400*100</f>
        <v>25</v>
      </c>
      <c r="Q40" s="244" t="s">
        <v>520</v>
      </c>
      <c r="R40" s="69">
        <v>0.9</v>
      </c>
      <c r="S40" s="245" t="s">
        <v>521</v>
      </c>
      <c r="T40" s="267" t="s">
        <v>357</v>
      </c>
      <c r="U40" s="267" t="s">
        <v>519</v>
      </c>
      <c r="V40" s="163">
        <f>100/400*100</f>
        <v>25</v>
      </c>
      <c r="W40" s="267" t="s">
        <v>520</v>
      </c>
      <c r="X40" s="69">
        <v>0.9</v>
      </c>
      <c r="Y40" s="248" t="s">
        <v>521</v>
      </c>
      <c r="Z40" s="269" t="s">
        <v>766</v>
      </c>
      <c r="AA40" s="269" t="s">
        <v>519</v>
      </c>
      <c r="AB40" s="249">
        <f>100/400*100</f>
        <v>25</v>
      </c>
      <c r="AC40" s="269" t="s">
        <v>767</v>
      </c>
      <c r="AD40" s="69">
        <v>1</v>
      </c>
      <c r="AE40" s="255" t="s">
        <v>521</v>
      </c>
    </row>
    <row r="41" spans="1:31" ht="38.25">
      <c r="A41" s="256"/>
      <c r="B41" s="256"/>
      <c r="C41" s="256"/>
      <c r="D41" s="256"/>
      <c r="E41" s="256"/>
      <c r="F41" s="256"/>
      <c r="G41" s="8" t="s">
        <v>15</v>
      </c>
      <c r="H41" s="240"/>
      <c r="I41" s="240"/>
      <c r="J41" s="126"/>
      <c r="K41" s="240"/>
      <c r="L41" s="69"/>
      <c r="M41" s="339"/>
      <c r="N41" s="244"/>
      <c r="O41" s="244"/>
      <c r="P41" s="123"/>
      <c r="Q41" s="244"/>
      <c r="R41" s="69"/>
      <c r="S41" s="245"/>
      <c r="T41" s="267"/>
      <c r="U41" s="267"/>
      <c r="V41" s="65"/>
      <c r="W41" s="267"/>
      <c r="X41" s="69"/>
      <c r="Y41" s="248"/>
      <c r="Z41" s="269"/>
      <c r="AA41" s="269"/>
      <c r="AB41" s="250"/>
      <c r="AC41" s="269"/>
      <c r="AD41" s="69"/>
      <c r="AE41" s="255"/>
    </row>
    <row r="42" spans="1:31" ht="71.25" customHeight="1">
      <c r="A42" s="256"/>
      <c r="B42" s="256"/>
      <c r="C42" s="256"/>
      <c r="D42" s="256"/>
      <c r="E42" s="256"/>
      <c r="F42" s="256"/>
      <c r="G42" s="9" t="s">
        <v>16</v>
      </c>
      <c r="H42" s="240"/>
      <c r="I42" s="240"/>
      <c r="J42" s="150"/>
      <c r="K42" s="240"/>
      <c r="L42" s="69"/>
      <c r="M42" s="339"/>
      <c r="N42" s="244"/>
      <c r="O42" s="244"/>
      <c r="P42" s="159"/>
      <c r="Q42" s="244"/>
      <c r="R42" s="69"/>
      <c r="S42" s="245"/>
      <c r="T42" s="267"/>
      <c r="U42" s="267"/>
      <c r="V42" s="164"/>
      <c r="W42" s="267"/>
      <c r="X42" s="69"/>
      <c r="Y42" s="248"/>
      <c r="Z42" s="269"/>
      <c r="AA42" s="269"/>
      <c r="AB42" s="251"/>
      <c r="AC42" s="269"/>
      <c r="AD42" s="69"/>
      <c r="AE42" s="255"/>
    </row>
    <row r="43" spans="1:31" ht="76.5" customHeight="1">
      <c r="A43" s="256" t="s">
        <v>361</v>
      </c>
      <c r="B43" s="256" t="s">
        <v>362</v>
      </c>
      <c r="C43" s="434">
        <v>1</v>
      </c>
      <c r="D43" s="256" t="s">
        <v>522</v>
      </c>
      <c r="E43" s="256" t="s">
        <v>89</v>
      </c>
      <c r="F43" s="256" t="s">
        <v>13</v>
      </c>
      <c r="G43" s="7" t="s">
        <v>14</v>
      </c>
      <c r="H43" s="240" t="s">
        <v>317</v>
      </c>
      <c r="I43" s="240" t="s">
        <v>363</v>
      </c>
      <c r="J43" s="149">
        <v>6</v>
      </c>
      <c r="K43" s="472" t="s">
        <v>364</v>
      </c>
      <c r="L43" s="69">
        <v>0.9</v>
      </c>
      <c r="M43" s="240" t="s">
        <v>365</v>
      </c>
      <c r="N43" s="244" t="s">
        <v>317</v>
      </c>
      <c r="O43" s="244" t="s">
        <v>523</v>
      </c>
      <c r="P43" s="158">
        <v>10</v>
      </c>
      <c r="Q43" s="474" t="s">
        <v>524</v>
      </c>
      <c r="R43" s="69">
        <v>0.95</v>
      </c>
      <c r="S43" s="244" t="s">
        <v>525</v>
      </c>
      <c r="T43" s="267" t="s">
        <v>317</v>
      </c>
      <c r="U43" s="267" t="s">
        <v>523</v>
      </c>
      <c r="V43" s="477">
        <v>9</v>
      </c>
      <c r="W43" s="486" t="s">
        <v>524</v>
      </c>
      <c r="X43" s="69">
        <v>0.95</v>
      </c>
      <c r="Y43" s="248"/>
      <c r="Z43" s="269" t="s">
        <v>752</v>
      </c>
      <c r="AA43" s="269" t="s">
        <v>768</v>
      </c>
      <c r="AB43" s="443">
        <v>11</v>
      </c>
      <c r="AC43" s="439" t="s">
        <v>769</v>
      </c>
      <c r="AD43" s="69">
        <v>0.95</v>
      </c>
      <c r="AE43" s="439" t="s">
        <v>770</v>
      </c>
    </row>
    <row r="44" spans="1:31" ht="38.25">
      <c r="A44" s="256"/>
      <c r="B44" s="256"/>
      <c r="C44" s="256"/>
      <c r="D44" s="256"/>
      <c r="E44" s="256"/>
      <c r="F44" s="256"/>
      <c r="G44" s="8" t="s">
        <v>15</v>
      </c>
      <c r="H44" s="240"/>
      <c r="I44" s="240"/>
      <c r="J44" s="126"/>
      <c r="K44" s="472"/>
      <c r="L44" s="69"/>
      <c r="M44" s="240"/>
      <c r="N44" s="244"/>
      <c r="O44" s="244"/>
      <c r="P44" s="123"/>
      <c r="Q44" s="474"/>
      <c r="R44" s="69"/>
      <c r="S44" s="244"/>
      <c r="T44" s="267"/>
      <c r="U44" s="267"/>
      <c r="V44" s="478"/>
      <c r="W44" s="486"/>
      <c r="X44" s="69"/>
      <c r="Y44" s="248"/>
      <c r="Z44" s="269"/>
      <c r="AA44" s="269"/>
      <c r="AB44" s="444"/>
      <c r="AC44" s="439"/>
      <c r="AD44" s="69"/>
      <c r="AE44" s="439"/>
    </row>
    <row r="45" spans="1:31" ht="96.75" customHeight="1">
      <c r="A45" s="256"/>
      <c r="B45" s="256"/>
      <c r="C45" s="256"/>
      <c r="D45" s="256"/>
      <c r="E45" s="256"/>
      <c r="F45" s="256"/>
      <c r="G45" s="9" t="s">
        <v>16</v>
      </c>
      <c r="H45" s="240"/>
      <c r="I45" s="240"/>
      <c r="J45" s="150"/>
      <c r="K45" s="472"/>
      <c r="L45" s="69"/>
      <c r="M45" s="240"/>
      <c r="N45" s="244"/>
      <c r="O45" s="244"/>
      <c r="P45" s="159"/>
      <c r="Q45" s="474"/>
      <c r="R45" s="69"/>
      <c r="S45" s="244"/>
      <c r="T45" s="267"/>
      <c r="U45" s="267"/>
      <c r="V45" s="479"/>
      <c r="W45" s="486"/>
      <c r="X45" s="69"/>
      <c r="Y45" s="248"/>
      <c r="Z45" s="269"/>
      <c r="AA45" s="269"/>
      <c r="AB45" s="445"/>
      <c r="AC45" s="439"/>
      <c r="AD45" s="69"/>
      <c r="AE45" s="439"/>
    </row>
    <row r="46" spans="1:31" ht="78" customHeight="1">
      <c r="A46" s="256" t="s">
        <v>370</v>
      </c>
      <c r="B46" s="256" t="s">
        <v>371</v>
      </c>
      <c r="C46" s="434">
        <v>1</v>
      </c>
      <c r="D46" s="256" t="s">
        <v>526</v>
      </c>
      <c r="E46" s="256" t="s">
        <v>89</v>
      </c>
      <c r="F46" s="256" t="s">
        <v>13</v>
      </c>
      <c r="G46" s="7" t="s">
        <v>14</v>
      </c>
      <c r="H46" s="240" t="s">
        <v>366</v>
      </c>
      <c r="I46" s="240" t="s">
        <v>367</v>
      </c>
      <c r="J46" s="483">
        <v>11</v>
      </c>
      <c r="K46" s="240" t="s">
        <v>368</v>
      </c>
      <c r="L46" s="69">
        <v>1</v>
      </c>
      <c r="M46" s="339" t="s">
        <v>369</v>
      </c>
      <c r="N46" s="244" t="s">
        <v>366</v>
      </c>
      <c r="O46" s="244" t="s">
        <v>367</v>
      </c>
      <c r="P46" s="480">
        <v>15</v>
      </c>
      <c r="Q46" s="244" t="s">
        <v>368</v>
      </c>
      <c r="R46" s="69">
        <v>1</v>
      </c>
      <c r="S46" s="245" t="s">
        <v>369</v>
      </c>
      <c r="T46" s="267" t="s">
        <v>366</v>
      </c>
      <c r="U46" s="267" t="s">
        <v>367</v>
      </c>
      <c r="V46" s="477">
        <v>8</v>
      </c>
      <c r="W46" s="267" t="s">
        <v>368</v>
      </c>
      <c r="X46" s="69">
        <v>1</v>
      </c>
      <c r="Y46" s="248" t="s">
        <v>369</v>
      </c>
      <c r="Z46" s="269" t="s">
        <v>771</v>
      </c>
      <c r="AA46" s="269" t="s">
        <v>367</v>
      </c>
      <c r="AB46" s="443">
        <v>19</v>
      </c>
      <c r="AC46" s="269" t="s">
        <v>772</v>
      </c>
      <c r="AD46" s="69">
        <v>1</v>
      </c>
      <c r="AE46" s="255" t="s">
        <v>369</v>
      </c>
    </row>
    <row r="47" spans="1:31" ht="33" customHeight="1">
      <c r="A47" s="256"/>
      <c r="B47" s="256"/>
      <c r="C47" s="434"/>
      <c r="D47" s="256"/>
      <c r="E47" s="256"/>
      <c r="F47" s="256"/>
      <c r="G47" s="8" t="s">
        <v>15</v>
      </c>
      <c r="H47" s="240"/>
      <c r="I47" s="240"/>
      <c r="J47" s="484"/>
      <c r="K47" s="240"/>
      <c r="L47" s="69"/>
      <c r="M47" s="339"/>
      <c r="N47" s="244"/>
      <c r="O47" s="244"/>
      <c r="P47" s="481"/>
      <c r="Q47" s="244"/>
      <c r="R47" s="69"/>
      <c r="S47" s="245"/>
      <c r="T47" s="267"/>
      <c r="U47" s="267"/>
      <c r="V47" s="478"/>
      <c r="W47" s="267"/>
      <c r="X47" s="69"/>
      <c r="Y47" s="248"/>
      <c r="Z47" s="269"/>
      <c r="AA47" s="269"/>
      <c r="AB47" s="444"/>
      <c r="AC47" s="269"/>
      <c r="AD47" s="69"/>
      <c r="AE47" s="255"/>
    </row>
    <row r="48" spans="1:31" ht="44.25" customHeight="1">
      <c r="A48" s="256"/>
      <c r="B48" s="256"/>
      <c r="C48" s="434"/>
      <c r="D48" s="256"/>
      <c r="E48" s="256"/>
      <c r="F48" s="256"/>
      <c r="G48" s="9" t="s">
        <v>16</v>
      </c>
      <c r="H48" s="240"/>
      <c r="I48" s="240"/>
      <c r="J48" s="485"/>
      <c r="K48" s="240"/>
      <c r="L48" s="69"/>
      <c r="M48" s="339"/>
      <c r="N48" s="244"/>
      <c r="O48" s="244"/>
      <c r="P48" s="482"/>
      <c r="Q48" s="244"/>
      <c r="R48" s="69"/>
      <c r="S48" s="245"/>
      <c r="T48" s="267"/>
      <c r="U48" s="267"/>
      <c r="V48" s="479"/>
      <c r="W48" s="267"/>
      <c r="X48" s="69"/>
      <c r="Y48" s="248"/>
      <c r="Z48" s="269"/>
      <c r="AA48" s="269"/>
      <c r="AB48" s="445"/>
      <c r="AC48" s="269"/>
      <c r="AD48" s="69"/>
      <c r="AE48" s="255"/>
    </row>
    <row r="49" spans="1:31" ht="27" customHeight="1">
      <c r="A49" s="143" t="s">
        <v>527</v>
      </c>
      <c r="B49" s="256" t="s">
        <v>372</v>
      </c>
      <c r="C49" s="434">
        <v>1</v>
      </c>
      <c r="D49" s="256" t="s">
        <v>528</v>
      </c>
      <c r="E49" s="256" t="s">
        <v>89</v>
      </c>
      <c r="F49" s="256" t="s">
        <v>13</v>
      </c>
      <c r="G49" s="7" t="s">
        <v>14</v>
      </c>
      <c r="H49" s="240" t="s">
        <v>373</v>
      </c>
      <c r="I49" s="240" t="s">
        <v>374</v>
      </c>
      <c r="J49" s="149">
        <v>14</v>
      </c>
      <c r="K49" s="476" t="s">
        <v>375</v>
      </c>
      <c r="L49" s="447">
        <v>1</v>
      </c>
      <c r="M49" s="240" t="s">
        <v>376</v>
      </c>
      <c r="N49" s="244" t="s">
        <v>373</v>
      </c>
      <c r="O49" s="244" t="s">
        <v>374</v>
      </c>
      <c r="P49" s="158">
        <v>14</v>
      </c>
      <c r="Q49" s="475" t="s">
        <v>375</v>
      </c>
      <c r="R49" s="447">
        <v>1</v>
      </c>
      <c r="S49" s="244" t="s">
        <v>376</v>
      </c>
      <c r="T49" s="267" t="s">
        <v>373</v>
      </c>
      <c r="U49" s="267" t="s">
        <v>374</v>
      </c>
      <c r="V49" s="163">
        <v>14</v>
      </c>
      <c r="W49" s="473" t="s">
        <v>375</v>
      </c>
      <c r="X49" s="447">
        <v>1</v>
      </c>
      <c r="Y49" s="267" t="s">
        <v>376</v>
      </c>
      <c r="Z49" s="269" t="s">
        <v>773</v>
      </c>
      <c r="AA49" s="269" t="s">
        <v>374</v>
      </c>
      <c r="AB49" s="249">
        <v>14</v>
      </c>
      <c r="AC49" s="446" t="s">
        <v>774</v>
      </c>
      <c r="AD49" s="447">
        <v>1</v>
      </c>
      <c r="AE49" s="269" t="s">
        <v>775</v>
      </c>
    </row>
    <row r="50" spans="1:31" ht="38.25">
      <c r="A50" s="137"/>
      <c r="B50" s="256"/>
      <c r="C50" s="256"/>
      <c r="D50" s="256"/>
      <c r="E50" s="256"/>
      <c r="F50" s="256"/>
      <c r="G50" s="8" t="s">
        <v>15</v>
      </c>
      <c r="H50" s="240"/>
      <c r="I50" s="240"/>
      <c r="J50" s="126"/>
      <c r="K50" s="476"/>
      <c r="L50" s="448"/>
      <c r="M50" s="240"/>
      <c r="N50" s="244"/>
      <c r="O50" s="244"/>
      <c r="P50" s="123"/>
      <c r="Q50" s="475"/>
      <c r="R50" s="448"/>
      <c r="S50" s="244"/>
      <c r="T50" s="267"/>
      <c r="U50" s="267"/>
      <c r="V50" s="65"/>
      <c r="W50" s="473"/>
      <c r="X50" s="448"/>
      <c r="Y50" s="267"/>
      <c r="Z50" s="269"/>
      <c r="AA50" s="269"/>
      <c r="AB50" s="250"/>
      <c r="AC50" s="446"/>
      <c r="AD50" s="448"/>
      <c r="AE50" s="269"/>
    </row>
    <row r="51" spans="1:31" ht="58.5" customHeight="1">
      <c r="A51" s="138"/>
      <c r="B51" s="256"/>
      <c r="C51" s="256"/>
      <c r="D51" s="256"/>
      <c r="E51" s="256"/>
      <c r="F51" s="256"/>
      <c r="G51" s="9" t="s">
        <v>16</v>
      </c>
      <c r="H51" s="240"/>
      <c r="I51" s="240"/>
      <c r="J51" s="150"/>
      <c r="K51" s="476"/>
      <c r="L51" s="448"/>
      <c r="M51" s="240"/>
      <c r="N51" s="244"/>
      <c r="O51" s="244"/>
      <c r="P51" s="159"/>
      <c r="Q51" s="475"/>
      <c r="R51" s="448"/>
      <c r="S51" s="244"/>
      <c r="T51" s="267"/>
      <c r="U51" s="267"/>
      <c r="V51" s="164"/>
      <c r="W51" s="473"/>
      <c r="X51" s="448"/>
      <c r="Y51" s="267"/>
      <c r="Z51" s="269"/>
      <c r="AA51" s="269"/>
      <c r="AB51" s="251"/>
      <c r="AC51" s="446"/>
      <c r="AD51" s="448"/>
      <c r="AE51" s="269"/>
    </row>
    <row r="52" spans="1:31" ht="41.25" customHeight="1">
      <c r="A52" s="467" t="s">
        <v>377</v>
      </c>
      <c r="B52" s="467" t="s">
        <v>378</v>
      </c>
      <c r="C52" s="471">
        <v>1</v>
      </c>
      <c r="D52" s="467" t="s">
        <v>529</v>
      </c>
      <c r="E52" s="256" t="s">
        <v>89</v>
      </c>
      <c r="F52" s="467" t="s">
        <v>13</v>
      </c>
      <c r="G52" s="7" t="s">
        <v>14</v>
      </c>
      <c r="H52" s="472" t="s">
        <v>379</v>
      </c>
      <c r="I52" s="240" t="s">
        <v>380</v>
      </c>
      <c r="J52" s="149">
        <v>1</v>
      </c>
      <c r="K52" s="472" t="s">
        <v>381</v>
      </c>
      <c r="L52" s="69">
        <v>1</v>
      </c>
      <c r="M52" s="339" t="s">
        <v>382</v>
      </c>
      <c r="N52" s="474" t="s">
        <v>379</v>
      </c>
      <c r="O52" s="244" t="s">
        <v>380</v>
      </c>
      <c r="P52" s="158">
        <v>1</v>
      </c>
      <c r="Q52" s="474" t="s">
        <v>381</v>
      </c>
      <c r="R52" s="69">
        <v>1</v>
      </c>
      <c r="S52" s="245" t="s">
        <v>530</v>
      </c>
      <c r="T52" s="486" t="s">
        <v>379</v>
      </c>
      <c r="U52" s="267" t="s">
        <v>380</v>
      </c>
      <c r="V52" s="163">
        <v>1</v>
      </c>
      <c r="W52" s="486" t="s">
        <v>381</v>
      </c>
      <c r="X52" s="69">
        <v>1</v>
      </c>
      <c r="Y52" s="248" t="s">
        <v>531</v>
      </c>
      <c r="Z52" s="439" t="s">
        <v>776</v>
      </c>
      <c r="AA52" s="269" t="s">
        <v>777</v>
      </c>
      <c r="AB52" s="249">
        <v>1</v>
      </c>
      <c r="AC52" s="439" t="s">
        <v>381</v>
      </c>
      <c r="AD52" s="69">
        <v>1</v>
      </c>
      <c r="AE52" s="255" t="s">
        <v>778</v>
      </c>
    </row>
    <row r="53" spans="1:31" ht="41.25" customHeight="1">
      <c r="A53" s="467"/>
      <c r="B53" s="467"/>
      <c r="C53" s="471"/>
      <c r="D53" s="467"/>
      <c r="E53" s="256"/>
      <c r="F53" s="467"/>
      <c r="G53" s="8" t="s">
        <v>15</v>
      </c>
      <c r="H53" s="472"/>
      <c r="I53" s="240"/>
      <c r="J53" s="126"/>
      <c r="K53" s="472"/>
      <c r="L53" s="69"/>
      <c r="M53" s="339"/>
      <c r="N53" s="474"/>
      <c r="O53" s="244"/>
      <c r="P53" s="123"/>
      <c r="Q53" s="474"/>
      <c r="R53" s="69"/>
      <c r="S53" s="245"/>
      <c r="T53" s="486"/>
      <c r="U53" s="267"/>
      <c r="V53" s="65"/>
      <c r="W53" s="486"/>
      <c r="X53" s="69"/>
      <c r="Y53" s="248"/>
      <c r="Z53" s="439"/>
      <c r="AA53" s="269"/>
      <c r="AB53" s="250"/>
      <c r="AC53" s="439"/>
      <c r="AD53" s="69"/>
      <c r="AE53" s="255"/>
    </row>
    <row r="54" spans="1:49" s="29" customFormat="1" ht="114.75" customHeight="1">
      <c r="A54" s="467"/>
      <c r="B54" s="467"/>
      <c r="C54" s="471"/>
      <c r="D54" s="467"/>
      <c r="E54" s="256"/>
      <c r="F54" s="467"/>
      <c r="G54" s="9" t="s">
        <v>16</v>
      </c>
      <c r="H54" s="472"/>
      <c r="I54" s="240"/>
      <c r="J54" s="150"/>
      <c r="K54" s="472"/>
      <c r="L54" s="69"/>
      <c r="M54" s="339"/>
      <c r="N54" s="474"/>
      <c r="O54" s="244"/>
      <c r="P54" s="159"/>
      <c r="Q54" s="474"/>
      <c r="R54" s="69"/>
      <c r="S54" s="245"/>
      <c r="T54" s="486"/>
      <c r="U54" s="267"/>
      <c r="V54" s="164"/>
      <c r="W54" s="486"/>
      <c r="X54" s="69"/>
      <c r="Y54" s="248"/>
      <c r="Z54" s="439"/>
      <c r="AA54" s="269"/>
      <c r="AB54" s="251"/>
      <c r="AC54" s="439"/>
      <c r="AD54" s="69"/>
      <c r="AE54" s="255"/>
      <c r="AF54" s="28"/>
      <c r="AG54" s="28"/>
      <c r="AH54" s="28"/>
      <c r="AI54" s="28"/>
      <c r="AJ54" s="28"/>
      <c r="AK54" s="28"/>
      <c r="AL54" s="28"/>
      <c r="AM54" s="28"/>
      <c r="AN54" s="28"/>
      <c r="AO54" s="28"/>
      <c r="AP54" s="28"/>
      <c r="AQ54" s="28"/>
      <c r="AR54" s="28"/>
      <c r="AS54" s="28"/>
      <c r="AT54" s="28"/>
      <c r="AU54" s="28"/>
      <c r="AV54" s="28"/>
      <c r="AW54" s="28"/>
    </row>
    <row r="55" spans="3:31" s="28" customFormat="1" ht="39" customHeight="1">
      <c r="C55" s="30"/>
      <c r="L55" s="79">
        <f>(SUM(L52+L49+L46+L43+L40+L37+L34+L31+L28+L25+L22+L19+L16+L13+L10))/15</f>
        <v>0.898</v>
      </c>
      <c r="M55" s="26"/>
      <c r="N55" s="27"/>
      <c r="O55" s="27"/>
      <c r="P55" s="27"/>
      <c r="Q55" s="27"/>
      <c r="R55" s="79">
        <f>(SUM(R52+R49+R46+R43+R40+R37+R34+R31+R28+R25+R22+R19+R16+R13+R10))/15</f>
        <v>0.9613333333333335</v>
      </c>
      <c r="S55" s="26"/>
      <c r="T55" s="27"/>
      <c r="U55" s="27"/>
      <c r="V55" s="27"/>
      <c r="W55" s="27"/>
      <c r="X55" s="79">
        <f>(SUM(X52+X49+X46+X43+X40+X37+X34+X31+X28+X25+X22+X19+X16+X13+X10))/15</f>
        <v>0.9613333333333335</v>
      </c>
      <c r="Y55" s="26"/>
      <c r="Z55" s="27"/>
      <c r="AA55" s="27"/>
      <c r="AB55" s="27"/>
      <c r="AC55" s="27"/>
      <c r="AD55" s="79">
        <f>(SUM(AD52+AD49+AD46+AD43+AD40+AD37+AD34+AD31+AD28+AD25+AD22+AD19+AD16+AD13+AD10))/15</f>
        <v>0.9833333333333333</v>
      </c>
      <c r="AE55" s="26"/>
    </row>
    <row r="56" spans="12:31" s="25" customFormat="1" ht="12.75">
      <c r="L56" s="72"/>
      <c r="M56" s="26"/>
      <c r="N56" s="27"/>
      <c r="O56" s="27"/>
      <c r="P56" s="27"/>
      <c r="Q56" s="27"/>
      <c r="R56" s="72"/>
      <c r="S56" s="26"/>
      <c r="T56" s="27"/>
      <c r="U56" s="27"/>
      <c r="V56" s="27"/>
      <c r="W56" s="27"/>
      <c r="X56" s="72"/>
      <c r="Y56" s="26"/>
      <c r="Z56" s="27"/>
      <c r="AA56" s="27"/>
      <c r="AB56" s="27"/>
      <c r="AC56" s="27"/>
      <c r="AD56" s="72"/>
      <c r="AE56" s="26"/>
    </row>
    <row r="57" spans="12:31" s="25" customFormat="1" ht="30.75" customHeight="1">
      <c r="L57" s="80"/>
      <c r="M57" s="26"/>
      <c r="N57" s="27"/>
      <c r="O57" s="27"/>
      <c r="P57" s="27"/>
      <c r="Q57" s="27"/>
      <c r="R57" s="80"/>
      <c r="S57" s="26"/>
      <c r="T57" s="27"/>
      <c r="U57" s="27"/>
      <c r="V57" s="27"/>
      <c r="W57" s="27"/>
      <c r="X57" s="80"/>
      <c r="Y57" s="26"/>
      <c r="Z57" s="27"/>
      <c r="AA57" s="27"/>
      <c r="AB57" s="27"/>
      <c r="AC57" s="27"/>
      <c r="AD57" s="80"/>
      <c r="AE57" s="26"/>
    </row>
    <row r="58" spans="12:31" s="25" customFormat="1" ht="12.75">
      <c r="L58" s="442"/>
      <c r="M58" s="440"/>
      <c r="N58" s="441"/>
      <c r="O58" s="441"/>
      <c r="P58" s="27"/>
      <c r="Q58" s="441"/>
      <c r="R58" s="442"/>
      <c r="S58" s="440"/>
      <c r="T58" s="441"/>
      <c r="U58" s="441"/>
      <c r="V58" s="27"/>
      <c r="W58" s="441"/>
      <c r="X58" s="442"/>
      <c r="Y58" s="440"/>
      <c r="Z58" s="441"/>
      <c r="AA58" s="441"/>
      <c r="AB58" s="27"/>
      <c r="AC58" s="441"/>
      <c r="AD58" s="442"/>
      <c r="AE58" s="440"/>
    </row>
    <row r="59" spans="12:31" s="25" customFormat="1" ht="12.75">
      <c r="L59" s="442"/>
      <c r="M59" s="440"/>
      <c r="N59" s="441"/>
      <c r="O59" s="441"/>
      <c r="P59" s="27"/>
      <c r="Q59" s="441"/>
      <c r="R59" s="442"/>
      <c r="S59" s="440"/>
      <c r="T59" s="441"/>
      <c r="U59" s="441"/>
      <c r="V59" s="27"/>
      <c r="W59" s="441"/>
      <c r="X59" s="442"/>
      <c r="Y59" s="440"/>
      <c r="Z59" s="441"/>
      <c r="AA59" s="441"/>
      <c r="AB59" s="27"/>
      <c r="AC59" s="441"/>
      <c r="AD59" s="442"/>
      <c r="AE59" s="440"/>
    </row>
    <row r="60" spans="12:31" s="25" customFormat="1" ht="48.75" customHeight="1">
      <c r="L60" s="442"/>
      <c r="M60" s="440"/>
      <c r="N60" s="441"/>
      <c r="O60" s="441"/>
      <c r="P60" s="27"/>
      <c r="Q60" s="441"/>
      <c r="R60" s="442"/>
      <c r="S60" s="440"/>
      <c r="T60" s="441"/>
      <c r="U60" s="441"/>
      <c r="V60" s="27"/>
      <c r="W60" s="441"/>
      <c r="X60" s="442"/>
      <c r="Y60" s="440"/>
      <c r="Z60" s="441"/>
      <c r="AA60" s="441"/>
      <c r="AB60" s="27"/>
      <c r="AC60" s="441"/>
      <c r="AD60" s="442"/>
      <c r="AE60" s="440"/>
    </row>
    <row r="61" spans="12:31" s="25" customFormat="1" ht="12.75">
      <c r="L61" s="442"/>
      <c r="M61" s="440"/>
      <c r="N61" s="441"/>
      <c r="O61" s="441"/>
      <c r="P61" s="27"/>
      <c r="Q61" s="441"/>
      <c r="R61" s="442"/>
      <c r="S61" s="440"/>
      <c r="T61" s="441"/>
      <c r="U61" s="441"/>
      <c r="V61" s="27"/>
      <c r="W61" s="441"/>
      <c r="X61" s="442"/>
      <c r="Y61" s="440"/>
      <c r="Z61" s="441"/>
      <c r="AA61" s="441"/>
      <c r="AB61" s="27"/>
      <c r="AC61" s="441"/>
      <c r="AD61" s="442"/>
      <c r="AE61" s="440"/>
    </row>
    <row r="62" spans="12:31" s="25" customFormat="1" ht="12.75">
      <c r="L62" s="442"/>
      <c r="M62" s="440"/>
      <c r="N62" s="441"/>
      <c r="O62" s="441"/>
      <c r="P62" s="27"/>
      <c r="Q62" s="441"/>
      <c r="R62" s="442"/>
      <c r="S62" s="440"/>
      <c r="T62" s="441"/>
      <c r="U62" s="441"/>
      <c r="V62" s="27"/>
      <c r="W62" s="441"/>
      <c r="X62" s="442"/>
      <c r="Y62" s="440"/>
      <c r="Z62" s="441"/>
      <c r="AA62" s="441"/>
      <c r="AB62" s="27"/>
      <c r="AC62" s="441"/>
      <c r="AD62" s="442"/>
      <c r="AE62" s="440"/>
    </row>
    <row r="63" spans="12:31" s="25" customFormat="1" ht="48.75" customHeight="1">
      <c r="L63" s="442"/>
      <c r="M63" s="440"/>
      <c r="N63" s="441"/>
      <c r="O63" s="441"/>
      <c r="P63" s="27"/>
      <c r="Q63" s="441"/>
      <c r="R63" s="442"/>
      <c r="S63" s="440"/>
      <c r="T63" s="441"/>
      <c r="U63" s="441"/>
      <c r="V63" s="27"/>
      <c r="W63" s="441"/>
      <c r="X63" s="442"/>
      <c r="Y63" s="440"/>
      <c r="Z63" s="441"/>
      <c r="AA63" s="441"/>
      <c r="AB63" s="27"/>
      <c r="AC63" s="441"/>
      <c r="AD63" s="442"/>
      <c r="AE63" s="440"/>
    </row>
    <row r="64" spans="12:31" s="25" customFormat="1" ht="12.75">
      <c r="L64" s="442"/>
      <c r="M64" s="440"/>
      <c r="N64" s="441"/>
      <c r="O64" s="441"/>
      <c r="P64" s="27"/>
      <c r="Q64" s="441"/>
      <c r="R64" s="442"/>
      <c r="S64" s="440"/>
      <c r="T64" s="441"/>
      <c r="U64" s="441"/>
      <c r="V64" s="27"/>
      <c r="W64" s="441"/>
      <c r="X64" s="442"/>
      <c r="Y64" s="440"/>
      <c r="Z64" s="441"/>
      <c r="AA64" s="441"/>
      <c r="AB64" s="27"/>
      <c r="AC64" s="441"/>
      <c r="AD64" s="442"/>
      <c r="AE64" s="440"/>
    </row>
    <row r="65" spans="12:31" s="25" customFormat="1" ht="12.75">
      <c r="L65" s="442"/>
      <c r="M65" s="440"/>
      <c r="N65" s="441"/>
      <c r="O65" s="441"/>
      <c r="P65" s="27"/>
      <c r="Q65" s="441"/>
      <c r="R65" s="442"/>
      <c r="S65" s="440"/>
      <c r="T65" s="441"/>
      <c r="U65" s="441"/>
      <c r="V65" s="27"/>
      <c r="W65" s="441"/>
      <c r="X65" s="442"/>
      <c r="Y65" s="440"/>
      <c r="Z65" s="441"/>
      <c r="AA65" s="441"/>
      <c r="AB65" s="27"/>
      <c r="AC65" s="441"/>
      <c r="AD65" s="442"/>
      <c r="AE65" s="440"/>
    </row>
    <row r="66" spans="12:31" s="25" customFormat="1" ht="48.75" customHeight="1">
      <c r="L66" s="442"/>
      <c r="M66" s="440"/>
      <c r="N66" s="441"/>
      <c r="O66" s="441"/>
      <c r="P66" s="27"/>
      <c r="Q66" s="441"/>
      <c r="R66" s="442"/>
      <c r="S66" s="440"/>
      <c r="T66" s="441"/>
      <c r="U66" s="441"/>
      <c r="V66" s="27"/>
      <c r="W66" s="441"/>
      <c r="X66" s="442"/>
      <c r="Y66" s="440"/>
      <c r="Z66" s="441"/>
      <c r="AA66" s="441"/>
      <c r="AB66" s="27"/>
      <c r="AC66" s="441"/>
      <c r="AD66" s="442"/>
      <c r="AE66" s="440"/>
    </row>
    <row r="67" spans="12:31" s="25" customFormat="1" ht="12.75">
      <c r="L67" s="442"/>
      <c r="M67" s="440"/>
      <c r="N67" s="441"/>
      <c r="O67" s="441"/>
      <c r="P67" s="27"/>
      <c r="Q67" s="441"/>
      <c r="R67" s="442"/>
      <c r="S67" s="440"/>
      <c r="T67" s="441"/>
      <c r="U67" s="441"/>
      <c r="V67" s="27"/>
      <c r="W67" s="441"/>
      <c r="X67" s="442"/>
      <c r="Y67" s="440"/>
      <c r="Z67" s="441"/>
      <c r="AA67" s="441"/>
      <c r="AB67" s="27"/>
      <c r="AC67" s="441"/>
      <c r="AD67" s="442"/>
      <c r="AE67" s="440"/>
    </row>
    <row r="68" spans="12:31" s="25" customFormat="1" ht="12.75">
      <c r="L68" s="442"/>
      <c r="M68" s="440"/>
      <c r="N68" s="441"/>
      <c r="O68" s="441"/>
      <c r="P68" s="27"/>
      <c r="Q68" s="441"/>
      <c r="R68" s="442"/>
      <c r="S68" s="440"/>
      <c r="T68" s="441"/>
      <c r="U68" s="441"/>
      <c r="V68" s="27"/>
      <c r="W68" s="441"/>
      <c r="X68" s="442"/>
      <c r="Y68" s="440"/>
      <c r="Z68" s="441"/>
      <c r="AA68" s="441"/>
      <c r="AB68" s="27"/>
      <c r="AC68" s="441"/>
      <c r="AD68" s="442"/>
      <c r="AE68" s="440"/>
    </row>
    <row r="69" spans="12:31" s="25" customFormat="1" ht="48.75" customHeight="1">
      <c r="L69" s="442"/>
      <c r="M69" s="440"/>
      <c r="N69" s="441"/>
      <c r="O69" s="441"/>
      <c r="P69" s="27"/>
      <c r="Q69" s="441"/>
      <c r="R69" s="442"/>
      <c r="S69" s="440"/>
      <c r="T69" s="441"/>
      <c r="U69" s="441"/>
      <c r="V69" s="27"/>
      <c r="W69" s="441"/>
      <c r="X69" s="442"/>
      <c r="Y69" s="440"/>
      <c r="Z69" s="441"/>
      <c r="AA69" s="441"/>
      <c r="AB69" s="27"/>
      <c r="AC69" s="441"/>
      <c r="AD69" s="442"/>
      <c r="AE69" s="440"/>
    </row>
    <row r="70" spans="12:31" s="25" customFormat="1" ht="12.75">
      <c r="L70" s="442"/>
      <c r="M70" s="440"/>
      <c r="N70" s="441"/>
      <c r="O70" s="441"/>
      <c r="P70" s="27"/>
      <c r="Q70" s="441"/>
      <c r="R70" s="442"/>
      <c r="S70" s="440"/>
      <c r="T70" s="441"/>
      <c r="U70" s="441"/>
      <c r="V70" s="27"/>
      <c r="W70" s="441"/>
      <c r="X70" s="442"/>
      <c r="Y70" s="440"/>
      <c r="Z70" s="441"/>
      <c r="AA70" s="441"/>
      <c r="AB70" s="27"/>
      <c r="AC70" s="441"/>
      <c r="AD70" s="442"/>
      <c r="AE70" s="440"/>
    </row>
    <row r="71" spans="12:31" s="25" customFormat="1" ht="12.75">
      <c r="L71" s="442"/>
      <c r="M71" s="440"/>
      <c r="N71" s="441"/>
      <c r="O71" s="441"/>
      <c r="P71" s="27"/>
      <c r="Q71" s="441"/>
      <c r="R71" s="442"/>
      <c r="S71" s="440"/>
      <c r="T71" s="441"/>
      <c r="U71" s="441"/>
      <c r="V71" s="27"/>
      <c r="W71" s="441"/>
      <c r="X71" s="442"/>
      <c r="Y71" s="440"/>
      <c r="Z71" s="441"/>
      <c r="AA71" s="441"/>
      <c r="AB71" s="27"/>
      <c r="AC71" s="441"/>
      <c r="AD71" s="442"/>
      <c r="AE71" s="440"/>
    </row>
    <row r="72" spans="12:31" s="25" customFormat="1" ht="69" customHeight="1">
      <c r="L72" s="442"/>
      <c r="M72" s="440"/>
      <c r="N72" s="441"/>
      <c r="O72" s="441"/>
      <c r="P72" s="27"/>
      <c r="Q72" s="441"/>
      <c r="R72" s="442"/>
      <c r="S72" s="440"/>
      <c r="T72" s="441"/>
      <c r="U72" s="441"/>
      <c r="V72" s="27"/>
      <c r="W72" s="441"/>
      <c r="X72" s="442"/>
      <c r="Y72" s="440"/>
      <c r="Z72" s="441"/>
      <c r="AA72" s="441"/>
      <c r="AB72" s="27"/>
      <c r="AC72" s="441"/>
      <c r="AD72" s="442"/>
      <c r="AE72" s="440"/>
    </row>
    <row r="73" spans="12:31" s="25" customFormat="1" ht="12.75">
      <c r="L73" s="442"/>
      <c r="M73" s="440"/>
      <c r="N73" s="441"/>
      <c r="O73" s="441"/>
      <c r="P73" s="27"/>
      <c r="Q73" s="441"/>
      <c r="R73" s="442"/>
      <c r="S73" s="440"/>
      <c r="T73" s="441"/>
      <c r="U73" s="441"/>
      <c r="V73" s="27"/>
      <c r="W73" s="441"/>
      <c r="X73" s="442"/>
      <c r="Y73" s="440"/>
      <c r="Z73" s="441"/>
      <c r="AA73" s="441"/>
      <c r="AB73" s="27"/>
      <c r="AC73" s="441"/>
      <c r="AD73" s="442"/>
      <c r="AE73" s="440"/>
    </row>
    <row r="74" spans="12:31" s="25" customFormat="1" ht="12.75">
      <c r="L74" s="442"/>
      <c r="M74" s="440"/>
      <c r="N74" s="441"/>
      <c r="O74" s="441"/>
      <c r="P74" s="27"/>
      <c r="Q74" s="441"/>
      <c r="R74" s="442"/>
      <c r="S74" s="440"/>
      <c r="T74" s="441"/>
      <c r="U74" s="441"/>
      <c r="V74" s="27"/>
      <c r="W74" s="441"/>
      <c r="X74" s="442"/>
      <c r="Y74" s="440"/>
      <c r="Z74" s="441"/>
      <c r="AA74" s="441"/>
      <c r="AB74" s="27"/>
      <c r="AC74" s="441"/>
      <c r="AD74" s="442"/>
      <c r="AE74" s="440"/>
    </row>
    <row r="75" spans="12:31" s="25" customFormat="1" ht="71.25" customHeight="1">
      <c r="L75" s="442"/>
      <c r="M75" s="440"/>
      <c r="N75" s="441"/>
      <c r="O75" s="441"/>
      <c r="P75" s="27"/>
      <c r="Q75" s="441"/>
      <c r="R75" s="442"/>
      <c r="S75" s="440"/>
      <c r="T75" s="441"/>
      <c r="U75" s="441"/>
      <c r="V75" s="27"/>
      <c r="W75" s="441"/>
      <c r="X75" s="442"/>
      <c r="Y75" s="440"/>
      <c r="Z75" s="441"/>
      <c r="AA75" s="441"/>
      <c r="AB75" s="27"/>
      <c r="AC75" s="441"/>
      <c r="AD75" s="442"/>
      <c r="AE75" s="440"/>
    </row>
  </sheetData>
  <sheetProtection/>
  <mergeCells count="593">
    <mergeCell ref="AD55:AD57"/>
    <mergeCell ref="X55:X57"/>
    <mergeCell ref="R55:R57"/>
    <mergeCell ref="L55:L57"/>
    <mergeCell ref="Z16:Z18"/>
    <mergeCell ref="AA16:AA18"/>
    <mergeCell ref="AC16:AC18"/>
    <mergeCell ref="AD16:AD18"/>
    <mergeCell ref="AE16:AE18"/>
    <mergeCell ref="AA13:AA15"/>
    <mergeCell ref="AA67:AA69"/>
    <mergeCell ref="U67:U69"/>
    <mergeCell ref="W67:W69"/>
    <mergeCell ref="X67:X69"/>
    <mergeCell ref="Y67:Y69"/>
    <mergeCell ref="Z67:Z69"/>
    <mergeCell ref="T67:T69"/>
    <mergeCell ref="X52:X54"/>
    <mergeCell ref="Y52:Y54"/>
    <mergeCell ref="T58:T60"/>
    <mergeCell ref="U58:U60"/>
    <mergeCell ref="N67:N69"/>
    <mergeCell ref="O67:O69"/>
    <mergeCell ref="Q67:Q69"/>
    <mergeCell ref="R67:R69"/>
    <mergeCell ref="S67:S69"/>
    <mergeCell ref="AA22:AA24"/>
    <mergeCell ref="R52:R54"/>
    <mergeCell ref="S52:S54"/>
    <mergeCell ref="T52:T54"/>
    <mergeCell ref="U52:U54"/>
    <mergeCell ref="V52:V54"/>
    <mergeCell ref="W52:W54"/>
    <mergeCell ref="AA49:AA51"/>
    <mergeCell ref="AA28:AA30"/>
    <mergeCell ref="AA31:AA33"/>
    <mergeCell ref="AA34:AA36"/>
    <mergeCell ref="AA37:AA39"/>
    <mergeCell ref="AA40:AA42"/>
    <mergeCell ref="AA43:AA45"/>
    <mergeCell ref="AA25:AA27"/>
    <mergeCell ref="A5:B5"/>
    <mergeCell ref="A8:A9"/>
    <mergeCell ref="B8:B9"/>
    <mergeCell ref="V8:V9"/>
    <mergeCell ref="AA10:AA12"/>
    <mergeCell ref="AA19:AA21"/>
    <mergeCell ref="V10:V12"/>
    <mergeCell ref="C8:C9"/>
    <mergeCell ref="D8:D9"/>
    <mergeCell ref="E8:E9"/>
    <mergeCell ref="F8:F9"/>
    <mergeCell ref="G8:G9"/>
    <mergeCell ref="H8:I8"/>
    <mergeCell ref="K8:K9"/>
    <mergeCell ref="I10:I12"/>
    <mergeCell ref="J8:J9"/>
    <mergeCell ref="B10:B12"/>
    <mergeCell ref="L8:L9"/>
    <mergeCell ref="P8:P9"/>
    <mergeCell ref="Q8:Q9"/>
    <mergeCell ref="M8:M9"/>
    <mergeCell ref="N8:O8"/>
    <mergeCell ref="N10:N12"/>
    <mergeCell ref="O10:O12"/>
    <mergeCell ref="A10:A12"/>
    <mergeCell ref="C10:C12"/>
    <mergeCell ref="D10:D12"/>
    <mergeCell ref="E10:E12"/>
    <mergeCell ref="F10:F12"/>
    <mergeCell ref="H10:H12"/>
    <mergeCell ref="I13:I15"/>
    <mergeCell ref="J13:J15"/>
    <mergeCell ref="K13:K15"/>
    <mergeCell ref="P10:P12"/>
    <mergeCell ref="Q10:Q12"/>
    <mergeCell ref="R10:R12"/>
    <mergeCell ref="J10:J12"/>
    <mergeCell ref="K10:K12"/>
    <mergeCell ref="L10:L12"/>
    <mergeCell ref="M10:M12"/>
    <mergeCell ref="A13:A15"/>
    <mergeCell ref="C13:C15"/>
    <mergeCell ref="D13:D15"/>
    <mergeCell ref="E13:E15"/>
    <mergeCell ref="F13:F15"/>
    <mergeCell ref="H13:H15"/>
    <mergeCell ref="B13:B15"/>
    <mergeCell ref="S16:S18"/>
    <mergeCell ref="T16:T18"/>
    <mergeCell ref="U16:U18"/>
    <mergeCell ref="Z10:Z12"/>
    <mergeCell ref="S10:S12"/>
    <mergeCell ref="T10:T12"/>
    <mergeCell ref="U10:U12"/>
    <mergeCell ref="W10:W12"/>
    <mergeCell ref="X10:X12"/>
    <mergeCell ref="Y10:Y12"/>
    <mergeCell ref="O13:O15"/>
    <mergeCell ref="P13:P15"/>
    <mergeCell ref="Q13:Q15"/>
    <mergeCell ref="L13:L15"/>
    <mergeCell ref="M13:M15"/>
    <mergeCell ref="J16:J18"/>
    <mergeCell ref="K16:K18"/>
    <mergeCell ref="N13:N15"/>
    <mergeCell ref="I19:I21"/>
    <mergeCell ref="L16:L18"/>
    <mergeCell ref="Z13:Z15"/>
    <mergeCell ref="A16:A18"/>
    <mergeCell ref="C16:C18"/>
    <mergeCell ref="D16:D18"/>
    <mergeCell ref="E16:E18"/>
    <mergeCell ref="F16:F18"/>
    <mergeCell ref="H16:H18"/>
    <mergeCell ref="I16:I18"/>
    <mergeCell ref="A19:A21"/>
    <mergeCell ref="C19:C21"/>
    <mergeCell ref="D19:D21"/>
    <mergeCell ref="E19:E21"/>
    <mergeCell ref="F19:F21"/>
    <mergeCell ref="H19:H21"/>
    <mergeCell ref="T19:T21"/>
    <mergeCell ref="U19:U21"/>
    <mergeCell ref="J19:J21"/>
    <mergeCell ref="K19:K21"/>
    <mergeCell ref="L19:L21"/>
    <mergeCell ref="M19:M21"/>
    <mergeCell ref="N19:N21"/>
    <mergeCell ref="O19:O21"/>
    <mergeCell ref="Z19:Z21"/>
    <mergeCell ref="A22:A24"/>
    <mergeCell ref="C22:C24"/>
    <mergeCell ref="D22:D24"/>
    <mergeCell ref="E22:E24"/>
    <mergeCell ref="F22:F24"/>
    <mergeCell ref="P19:P21"/>
    <mergeCell ref="Q19:Q21"/>
    <mergeCell ref="R19:R21"/>
    <mergeCell ref="S19:S21"/>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25:A27"/>
    <mergeCell ref="C25:C27"/>
    <mergeCell ref="D25:D27"/>
    <mergeCell ref="E25:E27"/>
    <mergeCell ref="F25:F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28:A30"/>
    <mergeCell ref="C28:C30"/>
    <mergeCell ref="D28:D30"/>
    <mergeCell ref="E28:E30"/>
    <mergeCell ref="F28:F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W30"/>
    <mergeCell ref="X28:X30"/>
    <mergeCell ref="Y28:Y30"/>
    <mergeCell ref="Z28:Z30"/>
    <mergeCell ref="A31:A33"/>
    <mergeCell ref="C31:C33"/>
    <mergeCell ref="D31:D33"/>
    <mergeCell ref="E31:E33"/>
    <mergeCell ref="F31:F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34:A36"/>
    <mergeCell ref="C34:C36"/>
    <mergeCell ref="D34:D36"/>
    <mergeCell ref="E34:E36"/>
    <mergeCell ref="F34:F36"/>
    <mergeCell ref="H34:H36"/>
    <mergeCell ref="I34:I36"/>
    <mergeCell ref="J34:J36"/>
    <mergeCell ref="K34:K36"/>
    <mergeCell ref="L34:L36"/>
    <mergeCell ref="M34:M36"/>
    <mergeCell ref="N34:N36"/>
    <mergeCell ref="O34:O36"/>
    <mergeCell ref="P34:P36"/>
    <mergeCell ref="Q34:Q36"/>
    <mergeCell ref="R34:R36"/>
    <mergeCell ref="S34:S36"/>
    <mergeCell ref="T34:T36"/>
    <mergeCell ref="U34:U36"/>
    <mergeCell ref="V34:V36"/>
    <mergeCell ref="W34:W36"/>
    <mergeCell ref="X34:X36"/>
    <mergeCell ref="Y34:Y36"/>
    <mergeCell ref="Z34:Z36"/>
    <mergeCell ref="A37:A39"/>
    <mergeCell ref="C37:C39"/>
    <mergeCell ref="D37:D39"/>
    <mergeCell ref="E37:E39"/>
    <mergeCell ref="F37:F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W37:W39"/>
    <mergeCell ref="X37:X39"/>
    <mergeCell ref="Y37:Y39"/>
    <mergeCell ref="Z37:Z39"/>
    <mergeCell ref="A40:A42"/>
    <mergeCell ref="C40:C42"/>
    <mergeCell ref="D40:D42"/>
    <mergeCell ref="E40:E42"/>
    <mergeCell ref="F40:F42"/>
    <mergeCell ref="H40:H42"/>
    <mergeCell ref="I40:I42"/>
    <mergeCell ref="J40:J42"/>
    <mergeCell ref="K40:K42"/>
    <mergeCell ref="L40:L42"/>
    <mergeCell ref="M40:M42"/>
    <mergeCell ref="N40:N42"/>
    <mergeCell ref="O40:O42"/>
    <mergeCell ref="P40:P42"/>
    <mergeCell ref="Q40:Q42"/>
    <mergeCell ref="R40:R42"/>
    <mergeCell ref="S40:S42"/>
    <mergeCell ref="T40:T42"/>
    <mergeCell ref="U40:U42"/>
    <mergeCell ref="V40:V42"/>
    <mergeCell ref="W40:W42"/>
    <mergeCell ref="X40:X42"/>
    <mergeCell ref="Y40:Y42"/>
    <mergeCell ref="Z40:Z42"/>
    <mergeCell ref="A43:A45"/>
    <mergeCell ref="C43:C45"/>
    <mergeCell ref="D43:D45"/>
    <mergeCell ref="E43:E45"/>
    <mergeCell ref="F43:F45"/>
    <mergeCell ref="H43:H45"/>
    <mergeCell ref="I43:I45"/>
    <mergeCell ref="J43:J45"/>
    <mergeCell ref="K43:K45"/>
    <mergeCell ref="W43:W45"/>
    <mergeCell ref="L43:L45"/>
    <mergeCell ref="M43:M45"/>
    <mergeCell ref="N43:N45"/>
    <mergeCell ref="O43:O45"/>
    <mergeCell ref="P43:P45"/>
    <mergeCell ref="Q43:Q45"/>
    <mergeCell ref="I46:I48"/>
    <mergeCell ref="R43:R45"/>
    <mergeCell ref="S43:S45"/>
    <mergeCell ref="T43:T45"/>
    <mergeCell ref="U43:U45"/>
    <mergeCell ref="V43:V45"/>
    <mergeCell ref="O46:O48"/>
    <mergeCell ref="R46:R48"/>
    <mergeCell ref="S46:S48"/>
    <mergeCell ref="T46:T48"/>
    <mergeCell ref="X43:X45"/>
    <mergeCell ref="Y43:Y45"/>
    <mergeCell ref="Z43:Z45"/>
    <mergeCell ref="A46:A48"/>
    <mergeCell ref="C46:C48"/>
    <mergeCell ref="D46:D48"/>
    <mergeCell ref="E46:E48"/>
    <mergeCell ref="F46:F48"/>
    <mergeCell ref="H46:H48"/>
    <mergeCell ref="Q46:Q48"/>
    <mergeCell ref="U46:U48"/>
    <mergeCell ref="J46:J48"/>
    <mergeCell ref="K46:K48"/>
    <mergeCell ref="L46:L48"/>
    <mergeCell ref="M46:M48"/>
    <mergeCell ref="N46:N48"/>
    <mergeCell ref="V46:V48"/>
    <mergeCell ref="W46:W48"/>
    <mergeCell ref="X46:X48"/>
    <mergeCell ref="Y46:Y48"/>
    <mergeCell ref="A49:A51"/>
    <mergeCell ref="C49:C51"/>
    <mergeCell ref="D49:D51"/>
    <mergeCell ref="E49:E51"/>
    <mergeCell ref="F49:F51"/>
    <mergeCell ref="P46:P48"/>
    <mergeCell ref="H49:H51"/>
    <mergeCell ref="I49:I51"/>
    <mergeCell ref="J49:J51"/>
    <mergeCell ref="K49:K51"/>
    <mergeCell ref="L49:L51"/>
    <mergeCell ref="M49:M51"/>
    <mergeCell ref="Y49:Y51"/>
    <mergeCell ref="N49:N51"/>
    <mergeCell ref="O49:O51"/>
    <mergeCell ref="P49:P51"/>
    <mergeCell ref="Q49:Q51"/>
    <mergeCell ref="R49:R51"/>
    <mergeCell ref="S49:S51"/>
    <mergeCell ref="K52:K54"/>
    <mergeCell ref="T49:T51"/>
    <mergeCell ref="U49:U51"/>
    <mergeCell ref="V49:V51"/>
    <mergeCell ref="W49:W51"/>
    <mergeCell ref="X49:X51"/>
    <mergeCell ref="N52:N54"/>
    <mergeCell ref="O52:O54"/>
    <mergeCell ref="P52:P54"/>
    <mergeCell ref="Q52:Q54"/>
    <mergeCell ref="L52:L54"/>
    <mergeCell ref="Z49:Z51"/>
    <mergeCell ref="A52:A54"/>
    <mergeCell ref="C52:C54"/>
    <mergeCell ref="D52:D54"/>
    <mergeCell ref="E52:E54"/>
    <mergeCell ref="F52:F54"/>
    <mergeCell ref="H52:H54"/>
    <mergeCell ref="I52:I54"/>
    <mergeCell ref="J52:J54"/>
    <mergeCell ref="X13:X15"/>
    <mergeCell ref="Y13:Y15"/>
    <mergeCell ref="R13:R15"/>
    <mergeCell ref="S13:S15"/>
    <mergeCell ref="V13:V15"/>
    <mergeCell ref="W13:W15"/>
    <mergeCell ref="T13:T15"/>
    <mergeCell ref="U13:U15"/>
    <mergeCell ref="B16:B18"/>
    <mergeCell ref="B19:B21"/>
    <mergeCell ref="B22:B24"/>
    <mergeCell ref="B25:B27"/>
    <mergeCell ref="B28:B30"/>
    <mergeCell ref="B31:B33"/>
    <mergeCell ref="B52:B54"/>
    <mergeCell ref="B34:B36"/>
    <mergeCell ref="B37:B39"/>
    <mergeCell ref="B40:B42"/>
    <mergeCell ref="B43:B45"/>
    <mergeCell ref="B46:B48"/>
    <mergeCell ref="B49:B51"/>
    <mergeCell ref="Y58:Y60"/>
    <mergeCell ref="Z58:Z60"/>
    <mergeCell ref="AA58:AA60"/>
    <mergeCell ref="N58:N60"/>
    <mergeCell ref="O58:O60"/>
    <mergeCell ref="Q58:Q60"/>
    <mergeCell ref="R58:R60"/>
    <mergeCell ref="S58:S60"/>
    <mergeCell ref="R61:R63"/>
    <mergeCell ref="S61:S63"/>
    <mergeCell ref="L61:L63"/>
    <mergeCell ref="M61:M63"/>
    <mergeCell ref="W58:W60"/>
    <mergeCell ref="X58:X60"/>
    <mergeCell ref="L58:L60"/>
    <mergeCell ref="M58:M60"/>
    <mergeCell ref="N64:N66"/>
    <mergeCell ref="O64:O66"/>
    <mergeCell ref="Z61:Z63"/>
    <mergeCell ref="AA61:AA63"/>
    <mergeCell ref="T61:T63"/>
    <mergeCell ref="U61:U63"/>
    <mergeCell ref="W61:W63"/>
    <mergeCell ref="X61:X63"/>
    <mergeCell ref="Y61:Y63"/>
    <mergeCell ref="N61:N63"/>
    <mergeCell ref="L67:L69"/>
    <mergeCell ref="W64:W66"/>
    <mergeCell ref="X64:X66"/>
    <mergeCell ref="Y64:Y66"/>
    <mergeCell ref="Z64:Z66"/>
    <mergeCell ref="L64:L66"/>
    <mergeCell ref="M64:M66"/>
    <mergeCell ref="Q64:Q66"/>
    <mergeCell ref="R64:R66"/>
    <mergeCell ref="S64:S66"/>
    <mergeCell ref="C1:AE4"/>
    <mergeCell ref="D5:AE5"/>
    <mergeCell ref="A6:AE6"/>
    <mergeCell ref="N7:S7"/>
    <mergeCell ref="T7:Y7"/>
    <mergeCell ref="Z7:AE7"/>
    <mergeCell ref="A1:B4"/>
    <mergeCell ref="H7:M7"/>
    <mergeCell ref="A7:G7"/>
    <mergeCell ref="R8:R9"/>
    <mergeCell ref="S8:S9"/>
    <mergeCell ref="T8:U8"/>
    <mergeCell ref="W8:W9"/>
    <mergeCell ref="X8:X9"/>
    <mergeCell ref="Z8:AA8"/>
    <mergeCell ref="Y8:Y9"/>
    <mergeCell ref="AB8:AB9"/>
    <mergeCell ref="AC8:AC9"/>
    <mergeCell ref="AD8:AD9"/>
    <mergeCell ref="AE8:AE9"/>
    <mergeCell ref="AB10:AB12"/>
    <mergeCell ref="AC10:AC12"/>
    <mergeCell ref="AD10:AD12"/>
    <mergeCell ref="AE10:AE12"/>
    <mergeCell ref="AB13:AB15"/>
    <mergeCell ref="AC13:AC15"/>
    <mergeCell ref="AD13:AD15"/>
    <mergeCell ref="AE13:AE15"/>
    <mergeCell ref="M16:M18"/>
    <mergeCell ref="N16:N18"/>
    <mergeCell ref="O16:O18"/>
    <mergeCell ref="P16:P18"/>
    <mergeCell ref="Q16:Q18"/>
    <mergeCell ref="R16:R18"/>
    <mergeCell ref="V16:V18"/>
    <mergeCell ref="W16:W18"/>
    <mergeCell ref="X16:X18"/>
    <mergeCell ref="Y16:Y18"/>
    <mergeCell ref="AB16:AB18"/>
    <mergeCell ref="AB19:AB21"/>
    <mergeCell ref="V19:V21"/>
    <mergeCell ref="W19:W21"/>
    <mergeCell ref="X19:X21"/>
    <mergeCell ref="Y19:Y21"/>
    <mergeCell ref="AC19:AC21"/>
    <mergeCell ref="AD19:AD21"/>
    <mergeCell ref="AE19:AE21"/>
    <mergeCell ref="AB22:AB24"/>
    <mergeCell ref="AC22:AC24"/>
    <mergeCell ref="AD22:AD24"/>
    <mergeCell ref="AE22:AE24"/>
    <mergeCell ref="AB25:AB27"/>
    <mergeCell ref="AC25:AC27"/>
    <mergeCell ref="AD25:AD27"/>
    <mergeCell ref="AE25:AE27"/>
    <mergeCell ref="AB28:AB30"/>
    <mergeCell ref="AC28:AC30"/>
    <mergeCell ref="AD28:AD30"/>
    <mergeCell ref="AE28:AE30"/>
    <mergeCell ref="AB31:AB33"/>
    <mergeCell ref="AC31:AC33"/>
    <mergeCell ref="AD31:AD33"/>
    <mergeCell ref="AE31:AE33"/>
    <mergeCell ref="AB34:AB36"/>
    <mergeCell ref="AC34:AC36"/>
    <mergeCell ref="AD34:AD36"/>
    <mergeCell ref="AE34:AE36"/>
    <mergeCell ref="AB37:AB39"/>
    <mergeCell ref="AC37:AC39"/>
    <mergeCell ref="AD37:AD39"/>
    <mergeCell ref="AE37:AE39"/>
    <mergeCell ref="AB40:AB42"/>
    <mergeCell ref="AC40:AC42"/>
    <mergeCell ref="AD40:AD42"/>
    <mergeCell ref="AE40:AE42"/>
    <mergeCell ref="AB43:AB45"/>
    <mergeCell ref="AC43:AC45"/>
    <mergeCell ref="AD43:AD45"/>
    <mergeCell ref="AE43:AE45"/>
    <mergeCell ref="AB46:AB48"/>
    <mergeCell ref="AB49:AB51"/>
    <mergeCell ref="AC49:AC51"/>
    <mergeCell ref="AD49:AD51"/>
    <mergeCell ref="AE46:AE48"/>
    <mergeCell ref="AE49:AE51"/>
    <mergeCell ref="M52:M54"/>
    <mergeCell ref="AB52:AB54"/>
    <mergeCell ref="AC58:AC60"/>
    <mergeCell ref="AD58:AD60"/>
    <mergeCell ref="AE58:AE60"/>
    <mergeCell ref="AC61:AC63"/>
    <mergeCell ref="AD61:AD63"/>
    <mergeCell ref="AE61:AE63"/>
    <mergeCell ref="O61:O63"/>
    <mergeCell ref="Q61:Q63"/>
    <mergeCell ref="AC64:AC66"/>
    <mergeCell ref="AD64:AD66"/>
    <mergeCell ref="AE64:AE66"/>
    <mergeCell ref="M67:M69"/>
    <mergeCell ref="AC67:AC69"/>
    <mergeCell ref="AD67:AD69"/>
    <mergeCell ref="AE67:AE69"/>
    <mergeCell ref="AA64:AA66"/>
    <mergeCell ref="T64:T66"/>
    <mergeCell ref="U64:U66"/>
    <mergeCell ref="L70:L72"/>
    <mergeCell ref="M70:M72"/>
    <mergeCell ref="N70:N72"/>
    <mergeCell ref="O70:O72"/>
    <mergeCell ref="Q70:Q72"/>
    <mergeCell ref="R70:R72"/>
    <mergeCell ref="S70:S72"/>
    <mergeCell ref="T70:T72"/>
    <mergeCell ref="U70:U72"/>
    <mergeCell ref="W70:W72"/>
    <mergeCell ref="X70:X72"/>
    <mergeCell ref="Y70:Y72"/>
    <mergeCell ref="Z70:Z72"/>
    <mergeCell ref="AA70:AA72"/>
    <mergeCell ref="AC70:AC72"/>
    <mergeCell ref="AD70:AD72"/>
    <mergeCell ref="AE70:AE72"/>
    <mergeCell ref="L73:L75"/>
    <mergeCell ref="M73:M75"/>
    <mergeCell ref="N73:N75"/>
    <mergeCell ref="O73:O75"/>
    <mergeCell ref="Q73:Q75"/>
    <mergeCell ref="R73:R75"/>
    <mergeCell ref="S73:S75"/>
    <mergeCell ref="T73:T75"/>
    <mergeCell ref="U73:U75"/>
    <mergeCell ref="W73:W75"/>
    <mergeCell ref="X73:X75"/>
    <mergeCell ref="Y73:Y75"/>
    <mergeCell ref="Z73:Z75"/>
    <mergeCell ref="AA73:AA75"/>
    <mergeCell ref="AC73:AC75"/>
    <mergeCell ref="AD73:AD75"/>
    <mergeCell ref="AE73:AE75"/>
    <mergeCell ref="AE52:AE54"/>
    <mergeCell ref="Z52:Z54"/>
    <mergeCell ref="AA52:AA54"/>
    <mergeCell ref="Z46:Z48"/>
    <mergeCell ref="AA46:AA48"/>
    <mergeCell ref="AC46:AC48"/>
    <mergeCell ref="AD46:AD48"/>
    <mergeCell ref="AC52:AC54"/>
    <mergeCell ref="AD52:AD54"/>
  </mergeCells>
  <printOptions/>
  <pageMargins left="0.7" right="0.7" top="0.75" bottom="0.75" header="0.3" footer="0.3"/>
  <pageSetup orientation="portrait"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AA30"/>
  <sheetViews>
    <sheetView zoomScale="70" zoomScaleNormal="70" zoomScalePageLayoutView="0" workbookViewId="0" topLeftCell="A1">
      <pane xSplit="1" topLeftCell="U1" activePane="topRight" state="frozen"/>
      <selection pane="topLeft" activeCell="A10" sqref="A10"/>
      <selection pane="topRight" activeCell="AL31" sqref="AL31"/>
    </sheetView>
  </sheetViews>
  <sheetFormatPr defaultColWidth="11.421875" defaultRowHeight="15"/>
  <cols>
    <col min="1" max="1" width="24.28125" style="4" customWidth="1"/>
    <col min="2" max="2" width="24.7109375" style="4" customWidth="1"/>
    <col min="3" max="3" width="16.421875" style="4" customWidth="1"/>
    <col min="4" max="4" width="13.57421875" style="4" customWidth="1"/>
    <col min="5" max="5" width="11.421875" style="4" customWidth="1"/>
    <col min="6" max="6" width="12.421875" style="4" customWidth="1"/>
    <col min="7" max="7" width="12.00390625" style="4" customWidth="1"/>
    <col min="8" max="8" width="20.8515625" style="4" customWidth="1"/>
    <col min="9" max="9" width="14.8515625" style="4" customWidth="1"/>
    <col min="10" max="10" width="19.00390625" style="4" customWidth="1"/>
    <col min="11" max="11" width="13.8515625" style="4" customWidth="1"/>
    <col min="12" max="12" width="21.57421875" style="4" customWidth="1"/>
    <col min="13" max="13" width="19.00390625" style="4" customWidth="1"/>
    <col min="14" max="14" width="14.28125" style="4" customWidth="1"/>
    <col min="15" max="15" width="25.00390625" style="4" customWidth="1"/>
    <col min="16" max="16" width="13.57421875" style="4" customWidth="1"/>
    <col min="17" max="17" width="19.57421875" style="4" customWidth="1"/>
    <col min="18" max="18" width="20.421875" style="4" customWidth="1"/>
    <col min="19" max="19" width="14.28125" style="4" customWidth="1"/>
    <col min="20" max="20" width="21.00390625" style="4" customWidth="1"/>
    <col min="21" max="21" width="11.421875" style="4" customWidth="1"/>
    <col min="22" max="22" width="15.57421875" style="4" customWidth="1"/>
    <col min="23" max="23" width="19.421875" style="4" customWidth="1"/>
    <col min="24" max="24" width="15.00390625" style="4" customWidth="1"/>
    <col min="25" max="25" width="19.421875" style="4" customWidth="1"/>
    <col min="26" max="26" width="11.421875" style="4" customWidth="1"/>
    <col min="27" max="27" width="19.28125" style="4" customWidth="1"/>
    <col min="28" max="16384" width="11.421875" style="4" customWidth="1"/>
  </cols>
  <sheetData>
    <row r="1" spans="1:27" ht="19.5" customHeight="1">
      <c r="A1" s="112"/>
      <c r="B1" s="113"/>
      <c r="C1" s="90" t="s">
        <v>383</v>
      </c>
      <c r="D1" s="90"/>
      <c r="E1" s="90"/>
      <c r="F1" s="90"/>
      <c r="G1" s="90"/>
      <c r="H1" s="90"/>
      <c r="I1" s="90"/>
      <c r="J1" s="90"/>
      <c r="K1" s="90"/>
      <c r="L1" s="90"/>
      <c r="M1" s="90"/>
      <c r="N1" s="90"/>
      <c r="O1" s="90"/>
      <c r="P1" s="90"/>
      <c r="Q1" s="90"/>
      <c r="R1" s="90"/>
      <c r="S1" s="90"/>
      <c r="T1" s="90"/>
      <c r="U1" s="90"/>
      <c r="V1" s="90"/>
      <c r="W1" s="90"/>
      <c r="X1" s="90"/>
      <c r="Y1" s="90"/>
      <c r="Z1" s="90"/>
      <c r="AA1" s="91"/>
    </row>
    <row r="2" spans="1:27" ht="12"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3"/>
    </row>
    <row r="3" spans="1:27"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3"/>
    </row>
    <row r="4" spans="1:27" ht="12.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5"/>
    </row>
    <row r="5" spans="1:27"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7"/>
    </row>
    <row r="6" spans="1:27" ht="12.75">
      <c r="A6" s="98" t="s">
        <v>745</v>
      </c>
      <c r="B6" s="99"/>
      <c r="C6" s="99"/>
      <c r="D6" s="99"/>
      <c r="E6" s="99"/>
      <c r="F6" s="99"/>
      <c r="G6" s="99"/>
      <c r="H6" s="99"/>
      <c r="I6" s="99"/>
      <c r="J6" s="99"/>
      <c r="K6" s="99"/>
      <c r="L6" s="99"/>
      <c r="M6" s="99"/>
      <c r="N6" s="99"/>
      <c r="O6" s="99"/>
      <c r="P6" s="99"/>
      <c r="Q6" s="99"/>
      <c r="R6" s="99"/>
      <c r="S6" s="99"/>
      <c r="T6" s="99"/>
      <c r="U6" s="99"/>
      <c r="V6" s="99"/>
      <c r="W6" s="99"/>
      <c r="X6" s="99"/>
      <c r="Y6" s="99"/>
      <c r="Z6" s="99"/>
      <c r="AA6" s="100"/>
    </row>
    <row r="7" spans="1:27" ht="12.75" customHeight="1">
      <c r="A7" s="118" t="s">
        <v>666</v>
      </c>
      <c r="B7" s="119"/>
      <c r="C7" s="119"/>
      <c r="D7" s="119"/>
      <c r="E7" s="119"/>
      <c r="F7" s="119"/>
      <c r="G7" s="432"/>
      <c r="H7" s="212" t="s">
        <v>18</v>
      </c>
      <c r="I7" s="212"/>
      <c r="J7" s="212"/>
      <c r="K7" s="212"/>
      <c r="L7" s="212"/>
      <c r="M7" s="101" t="s">
        <v>19</v>
      </c>
      <c r="N7" s="102"/>
      <c r="O7" s="102"/>
      <c r="P7" s="102"/>
      <c r="Q7" s="103"/>
      <c r="R7" s="104" t="s">
        <v>20</v>
      </c>
      <c r="S7" s="105"/>
      <c r="T7" s="105"/>
      <c r="U7" s="105"/>
      <c r="V7" s="106"/>
      <c r="W7" s="225" t="s">
        <v>21</v>
      </c>
      <c r="X7" s="226"/>
      <c r="Y7" s="226"/>
      <c r="Z7" s="226"/>
      <c r="AA7" s="498"/>
    </row>
    <row r="8" spans="1:27" ht="30.75" customHeight="1">
      <c r="A8" s="179" t="s">
        <v>85</v>
      </c>
      <c r="B8" s="181" t="s">
        <v>50</v>
      </c>
      <c r="C8" s="181" t="s">
        <v>86</v>
      </c>
      <c r="D8" s="181" t="s">
        <v>17</v>
      </c>
      <c r="E8" s="181" t="s">
        <v>1</v>
      </c>
      <c r="F8" s="181" t="s">
        <v>2</v>
      </c>
      <c r="G8" s="181" t="s">
        <v>3</v>
      </c>
      <c r="H8" s="183" t="s">
        <v>4</v>
      </c>
      <c r="I8" s="184"/>
      <c r="J8" s="181" t="s">
        <v>0</v>
      </c>
      <c r="K8" s="181" t="s">
        <v>8</v>
      </c>
      <c r="L8" s="181" t="s">
        <v>5</v>
      </c>
      <c r="M8" s="183" t="s">
        <v>4</v>
      </c>
      <c r="N8" s="184"/>
      <c r="O8" s="181" t="s">
        <v>0</v>
      </c>
      <c r="P8" s="181" t="s">
        <v>9</v>
      </c>
      <c r="Q8" s="181" t="s">
        <v>5</v>
      </c>
      <c r="R8" s="183" t="s">
        <v>4</v>
      </c>
      <c r="S8" s="184"/>
      <c r="T8" s="181" t="s">
        <v>0</v>
      </c>
      <c r="U8" s="181" t="s">
        <v>10</v>
      </c>
      <c r="V8" s="181" t="s">
        <v>5</v>
      </c>
      <c r="W8" s="183" t="s">
        <v>4</v>
      </c>
      <c r="X8" s="184"/>
      <c r="Y8" s="181" t="s">
        <v>0</v>
      </c>
      <c r="Z8" s="181" t="s">
        <v>10</v>
      </c>
      <c r="AA8" s="181" t="s">
        <v>5</v>
      </c>
    </row>
    <row r="9" spans="1:27" ht="39" customHeight="1">
      <c r="A9" s="180"/>
      <c r="B9" s="182"/>
      <c r="C9" s="182"/>
      <c r="D9" s="182"/>
      <c r="E9" s="182"/>
      <c r="F9" s="182"/>
      <c r="G9" s="182"/>
      <c r="H9" s="13" t="s">
        <v>6</v>
      </c>
      <c r="I9" s="14" t="s">
        <v>7</v>
      </c>
      <c r="J9" s="182"/>
      <c r="K9" s="182"/>
      <c r="L9" s="182"/>
      <c r="M9" s="14" t="s">
        <v>6</v>
      </c>
      <c r="N9" s="14" t="s">
        <v>7</v>
      </c>
      <c r="O9" s="182"/>
      <c r="P9" s="182"/>
      <c r="Q9" s="182"/>
      <c r="R9" s="14" t="s">
        <v>6</v>
      </c>
      <c r="S9" s="14" t="s">
        <v>7</v>
      </c>
      <c r="T9" s="182"/>
      <c r="U9" s="182"/>
      <c r="V9" s="182"/>
      <c r="W9" s="14" t="s">
        <v>6</v>
      </c>
      <c r="X9" s="14" t="s">
        <v>7</v>
      </c>
      <c r="Y9" s="182"/>
      <c r="Z9" s="182"/>
      <c r="AA9" s="182"/>
    </row>
    <row r="10" spans="1:27" ht="36" customHeight="1">
      <c r="A10" s="172" t="s">
        <v>245</v>
      </c>
      <c r="B10" s="143" t="s">
        <v>246</v>
      </c>
      <c r="C10" s="153">
        <v>1</v>
      </c>
      <c r="D10" s="143" t="s">
        <v>109</v>
      </c>
      <c r="E10" s="143" t="s">
        <v>89</v>
      </c>
      <c r="F10" s="143" t="s">
        <v>13</v>
      </c>
      <c r="G10" s="7" t="s">
        <v>14</v>
      </c>
      <c r="H10" s="149" t="s">
        <v>247</v>
      </c>
      <c r="I10" s="149" t="s">
        <v>404</v>
      </c>
      <c r="J10" s="191" t="s">
        <v>733</v>
      </c>
      <c r="K10" s="206">
        <v>0.5</v>
      </c>
      <c r="L10" s="151" t="s">
        <v>405</v>
      </c>
      <c r="M10" s="158" t="s">
        <v>247</v>
      </c>
      <c r="N10" s="158" t="s">
        <v>404</v>
      </c>
      <c r="O10" s="158" t="s">
        <v>734</v>
      </c>
      <c r="P10" s="299">
        <v>0.7</v>
      </c>
      <c r="Q10" s="169" t="s">
        <v>735</v>
      </c>
      <c r="R10" s="163" t="s">
        <v>247</v>
      </c>
      <c r="S10" s="163" t="s">
        <v>404</v>
      </c>
      <c r="T10" s="163" t="s">
        <v>736</v>
      </c>
      <c r="U10" s="200">
        <v>1</v>
      </c>
      <c r="V10" s="156" t="s">
        <v>409</v>
      </c>
      <c r="W10" s="249" t="s">
        <v>247</v>
      </c>
      <c r="X10" s="249" t="s">
        <v>404</v>
      </c>
      <c r="Y10" s="249" t="s">
        <v>737</v>
      </c>
      <c r="Z10" s="79">
        <v>1</v>
      </c>
      <c r="AA10" s="312" t="s">
        <v>394</v>
      </c>
    </row>
    <row r="11" spans="1:27" ht="35.25" customHeight="1">
      <c r="A11" s="173"/>
      <c r="B11" s="137"/>
      <c r="C11" s="154"/>
      <c r="D11" s="137"/>
      <c r="E11" s="137"/>
      <c r="F11" s="137"/>
      <c r="G11" s="8" t="s">
        <v>15</v>
      </c>
      <c r="H11" s="126"/>
      <c r="I11" s="126"/>
      <c r="J11" s="192"/>
      <c r="K11" s="207"/>
      <c r="L11" s="132"/>
      <c r="M11" s="123"/>
      <c r="N11" s="123"/>
      <c r="O11" s="123"/>
      <c r="P11" s="129"/>
      <c r="Q11" s="170"/>
      <c r="R11" s="65"/>
      <c r="S11" s="65"/>
      <c r="T11" s="65"/>
      <c r="U11" s="499"/>
      <c r="V11" s="75"/>
      <c r="W11" s="250"/>
      <c r="X11" s="250"/>
      <c r="Y11" s="250"/>
      <c r="Z11" s="72"/>
      <c r="AA11" s="313"/>
    </row>
    <row r="12" spans="1:27" ht="86.25" customHeight="1">
      <c r="A12" s="174"/>
      <c r="B12" s="138"/>
      <c r="C12" s="168"/>
      <c r="D12" s="138"/>
      <c r="E12" s="138"/>
      <c r="F12" s="138"/>
      <c r="G12" s="9" t="s">
        <v>16</v>
      </c>
      <c r="H12" s="150"/>
      <c r="I12" s="150"/>
      <c r="J12" s="193"/>
      <c r="K12" s="208"/>
      <c r="L12" s="160"/>
      <c r="M12" s="159"/>
      <c r="N12" s="159"/>
      <c r="O12" s="159"/>
      <c r="P12" s="300"/>
      <c r="Q12" s="171"/>
      <c r="R12" s="164"/>
      <c r="S12" s="164"/>
      <c r="T12" s="164"/>
      <c r="U12" s="500"/>
      <c r="V12" s="157"/>
      <c r="W12" s="251"/>
      <c r="X12" s="251"/>
      <c r="Y12" s="251"/>
      <c r="Z12" s="80"/>
      <c r="AA12" s="314"/>
    </row>
    <row r="13" spans="1:27" ht="39" customHeight="1">
      <c r="A13" s="172" t="s">
        <v>627</v>
      </c>
      <c r="B13" s="143" t="s">
        <v>628</v>
      </c>
      <c r="C13" s="153">
        <v>80</v>
      </c>
      <c r="D13" s="143" t="s">
        <v>629</v>
      </c>
      <c r="E13" s="143" t="s">
        <v>89</v>
      </c>
      <c r="F13" s="143" t="s">
        <v>13</v>
      </c>
      <c r="G13" s="7" t="s">
        <v>14</v>
      </c>
      <c r="H13" s="149" t="s">
        <v>247</v>
      </c>
      <c r="I13" s="149" t="s">
        <v>406</v>
      </c>
      <c r="J13" s="191" t="s">
        <v>630</v>
      </c>
      <c r="K13" s="79">
        <v>1</v>
      </c>
      <c r="L13" s="149" t="s">
        <v>631</v>
      </c>
      <c r="M13" s="158" t="s">
        <v>247</v>
      </c>
      <c r="N13" s="158" t="s">
        <v>406</v>
      </c>
      <c r="O13" s="158" t="s">
        <v>632</v>
      </c>
      <c r="P13" s="79">
        <v>1</v>
      </c>
      <c r="Q13" s="169" t="s">
        <v>626</v>
      </c>
      <c r="R13" s="163" t="s">
        <v>247</v>
      </c>
      <c r="S13" s="163" t="s">
        <v>406</v>
      </c>
      <c r="T13" s="163" t="s">
        <v>633</v>
      </c>
      <c r="U13" s="79">
        <v>0.9</v>
      </c>
      <c r="V13" s="163" t="s">
        <v>631</v>
      </c>
      <c r="W13" s="249" t="s">
        <v>247</v>
      </c>
      <c r="X13" s="249" t="s">
        <v>406</v>
      </c>
      <c r="Y13" s="249" t="s">
        <v>738</v>
      </c>
      <c r="Z13" s="299">
        <v>0.65</v>
      </c>
      <c r="AA13" s="312" t="s">
        <v>394</v>
      </c>
    </row>
    <row r="14" spans="1:27" ht="38.25">
      <c r="A14" s="173"/>
      <c r="B14" s="137"/>
      <c r="C14" s="154"/>
      <c r="D14" s="137"/>
      <c r="E14" s="137"/>
      <c r="F14" s="137"/>
      <c r="G14" s="8" t="s">
        <v>15</v>
      </c>
      <c r="H14" s="126"/>
      <c r="I14" s="126"/>
      <c r="J14" s="192"/>
      <c r="K14" s="72"/>
      <c r="L14" s="126"/>
      <c r="M14" s="123"/>
      <c r="N14" s="123"/>
      <c r="O14" s="123"/>
      <c r="P14" s="72"/>
      <c r="Q14" s="170"/>
      <c r="R14" s="65"/>
      <c r="S14" s="65"/>
      <c r="T14" s="65"/>
      <c r="U14" s="72"/>
      <c r="V14" s="65"/>
      <c r="W14" s="250"/>
      <c r="X14" s="250"/>
      <c r="Y14" s="250"/>
      <c r="Z14" s="129"/>
      <c r="AA14" s="313"/>
    </row>
    <row r="15" spans="1:27" ht="144.75" customHeight="1">
      <c r="A15" s="174"/>
      <c r="B15" s="138"/>
      <c r="C15" s="168"/>
      <c r="D15" s="138"/>
      <c r="E15" s="138"/>
      <c r="F15" s="138"/>
      <c r="G15" s="9" t="s">
        <v>16</v>
      </c>
      <c r="H15" s="150"/>
      <c r="I15" s="150"/>
      <c r="J15" s="193"/>
      <c r="K15" s="80"/>
      <c r="L15" s="150"/>
      <c r="M15" s="159"/>
      <c r="N15" s="159"/>
      <c r="O15" s="159"/>
      <c r="P15" s="80"/>
      <c r="Q15" s="171"/>
      <c r="R15" s="164"/>
      <c r="S15" s="164"/>
      <c r="T15" s="164"/>
      <c r="U15" s="80"/>
      <c r="V15" s="164"/>
      <c r="W15" s="251"/>
      <c r="X15" s="251"/>
      <c r="Y15" s="251"/>
      <c r="Z15" s="300"/>
      <c r="AA15" s="314"/>
    </row>
    <row r="16" spans="1:27" ht="55.5" customHeight="1">
      <c r="A16" s="143" t="s">
        <v>634</v>
      </c>
      <c r="B16" s="143" t="s">
        <v>249</v>
      </c>
      <c r="C16" s="153">
        <v>8</v>
      </c>
      <c r="D16" s="143" t="s">
        <v>248</v>
      </c>
      <c r="E16" s="143" t="s">
        <v>89</v>
      </c>
      <c r="F16" s="143" t="s">
        <v>13</v>
      </c>
      <c r="G16" s="7" t="s">
        <v>14</v>
      </c>
      <c r="H16" s="149" t="s">
        <v>247</v>
      </c>
      <c r="I16" s="149" t="s">
        <v>407</v>
      </c>
      <c r="J16" s="191" t="s">
        <v>635</v>
      </c>
      <c r="K16" s="206">
        <v>0</v>
      </c>
      <c r="L16" s="151" t="s">
        <v>709</v>
      </c>
      <c r="M16" s="158" t="s">
        <v>247</v>
      </c>
      <c r="N16" s="158" t="s">
        <v>407</v>
      </c>
      <c r="O16" s="158" t="s">
        <v>636</v>
      </c>
      <c r="P16" s="79">
        <v>1</v>
      </c>
      <c r="Q16" s="169" t="s">
        <v>626</v>
      </c>
      <c r="R16" s="163" t="s">
        <v>247</v>
      </c>
      <c r="S16" s="163" t="s">
        <v>407</v>
      </c>
      <c r="T16" s="163" t="s">
        <v>637</v>
      </c>
      <c r="U16" s="206">
        <v>0.5</v>
      </c>
      <c r="V16" s="156" t="s">
        <v>250</v>
      </c>
      <c r="W16" s="249" t="s">
        <v>247</v>
      </c>
      <c r="X16" s="249" t="s">
        <v>407</v>
      </c>
      <c r="Y16" s="249" t="s">
        <v>636</v>
      </c>
      <c r="Z16" s="79">
        <v>1</v>
      </c>
      <c r="AA16" s="312" t="s">
        <v>394</v>
      </c>
    </row>
    <row r="17" spans="1:27" ht="111" customHeight="1">
      <c r="A17" s="137"/>
      <c r="B17" s="137"/>
      <c r="C17" s="154"/>
      <c r="D17" s="137"/>
      <c r="E17" s="137"/>
      <c r="F17" s="137"/>
      <c r="G17" s="8" t="s">
        <v>15</v>
      </c>
      <c r="H17" s="126"/>
      <c r="I17" s="126"/>
      <c r="J17" s="192"/>
      <c r="K17" s="207"/>
      <c r="L17" s="132"/>
      <c r="M17" s="123"/>
      <c r="N17" s="123"/>
      <c r="O17" s="123"/>
      <c r="P17" s="72"/>
      <c r="Q17" s="170"/>
      <c r="R17" s="65"/>
      <c r="S17" s="65"/>
      <c r="T17" s="65"/>
      <c r="U17" s="207"/>
      <c r="V17" s="75"/>
      <c r="W17" s="250"/>
      <c r="X17" s="250"/>
      <c r="Y17" s="250"/>
      <c r="Z17" s="72"/>
      <c r="AA17" s="313"/>
    </row>
    <row r="18" spans="1:27" ht="44.25" customHeight="1">
      <c r="A18" s="138"/>
      <c r="B18" s="138"/>
      <c r="C18" s="168"/>
      <c r="D18" s="138"/>
      <c r="E18" s="138"/>
      <c r="F18" s="138"/>
      <c r="G18" s="9" t="s">
        <v>16</v>
      </c>
      <c r="H18" s="150"/>
      <c r="I18" s="150"/>
      <c r="J18" s="193"/>
      <c r="K18" s="208"/>
      <c r="L18" s="160"/>
      <c r="M18" s="159"/>
      <c r="N18" s="159"/>
      <c r="O18" s="159"/>
      <c r="P18" s="80"/>
      <c r="Q18" s="171"/>
      <c r="R18" s="164"/>
      <c r="S18" s="164"/>
      <c r="T18" s="164"/>
      <c r="U18" s="208"/>
      <c r="V18" s="157"/>
      <c r="W18" s="251"/>
      <c r="X18" s="251"/>
      <c r="Y18" s="251"/>
      <c r="Z18" s="80"/>
      <c r="AA18" s="314"/>
    </row>
    <row r="19" spans="1:27" ht="25.5">
      <c r="A19" s="143" t="s">
        <v>251</v>
      </c>
      <c r="B19" s="143" t="s">
        <v>118</v>
      </c>
      <c r="C19" s="153">
        <v>1</v>
      </c>
      <c r="D19" s="143" t="s">
        <v>394</v>
      </c>
      <c r="E19" s="143" t="s">
        <v>89</v>
      </c>
      <c r="F19" s="143" t="s">
        <v>13</v>
      </c>
      <c r="G19" s="7" t="s">
        <v>14</v>
      </c>
      <c r="H19" s="149" t="s">
        <v>247</v>
      </c>
      <c r="I19" s="149" t="s">
        <v>408</v>
      </c>
      <c r="J19" s="149" t="s">
        <v>409</v>
      </c>
      <c r="K19" s="79" t="s">
        <v>409</v>
      </c>
      <c r="L19" s="151" t="s">
        <v>409</v>
      </c>
      <c r="M19" s="158" t="s">
        <v>247</v>
      </c>
      <c r="N19" s="158" t="s">
        <v>408</v>
      </c>
      <c r="O19" s="158" t="s">
        <v>409</v>
      </c>
      <c r="P19" s="79" t="s">
        <v>409</v>
      </c>
      <c r="Q19" s="169" t="s">
        <v>409</v>
      </c>
      <c r="R19" s="156" t="s">
        <v>409</v>
      </c>
      <c r="S19" s="156" t="s">
        <v>409</v>
      </c>
      <c r="T19" s="156" t="s">
        <v>409</v>
      </c>
      <c r="U19" s="501" t="s">
        <v>409</v>
      </c>
      <c r="V19" s="156" t="s">
        <v>409</v>
      </c>
      <c r="W19" s="249" t="s">
        <v>394</v>
      </c>
      <c r="X19" s="249" t="s">
        <v>394</v>
      </c>
      <c r="Y19" s="249" t="s">
        <v>394</v>
      </c>
      <c r="Z19" s="79" t="s">
        <v>394</v>
      </c>
      <c r="AA19" s="312" t="s">
        <v>394</v>
      </c>
    </row>
    <row r="20" spans="1:27" ht="38.25">
      <c r="A20" s="137"/>
      <c r="B20" s="137"/>
      <c r="C20" s="154"/>
      <c r="D20" s="137"/>
      <c r="E20" s="137"/>
      <c r="F20" s="137"/>
      <c r="G20" s="8" t="s">
        <v>15</v>
      </c>
      <c r="H20" s="126"/>
      <c r="I20" s="126"/>
      <c r="J20" s="126"/>
      <c r="K20" s="72"/>
      <c r="L20" s="132"/>
      <c r="M20" s="123"/>
      <c r="N20" s="123"/>
      <c r="O20" s="123"/>
      <c r="P20" s="72"/>
      <c r="Q20" s="170"/>
      <c r="R20" s="75"/>
      <c r="S20" s="75"/>
      <c r="T20" s="75"/>
      <c r="U20" s="499"/>
      <c r="V20" s="75"/>
      <c r="W20" s="250"/>
      <c r="X20" s="250"/>
      <c r="Y20" s="250"/>
      <c r="Z20" s="72"/>
      <c r="AA20" s="313"/>
    </row>
    <row r="21" spans="1:27" ht="110.25" customHeight="1">
      <c r="A21" s="138"/>
      <c r="B21" s="138"/>
      <c r="C21" s="168"/>
      <c r="D21" s="138"/>
      <c r="E21" s="138"/>
      <c r="F21" s="138"/>
      <c r="G21" s="10" t="s">
        <v>16</v>
      </c>
      <c r="H21" s="150"/>
      <c r="I21" s="150"/>
      <c r="J21" s="150"/>
      <c r="K21" s="80"/>
      <c r="L21" s="160"/>
      <c r="M21" s="159"/>
      <c r="N21" s="159"/>
      <c r="O21" s="159"/>
      <c r="P21" s="80"/>
      <c r="Q21" s="171"/>
      <c r="R21" s="157"/>
      <c r="S21" s="157"/>
      <c r="T21" s="157"/>
      <c r="U21" s="500"/>
      <c r="V21" s="157"/>
      <c r="W21" s="251"/>
      <c r="X21" s="251"/>
      <c r="Y21" s="251"/>
      <c r="Z21" s="80"/>
      <c r="AA21" s="314"/>
    </row>
    <row r="22" spans="11:26" ht="23.25" customHeight="1">
      <c r="K22" s="502">
        <f>(SUM(K16+K13+K10))/3</f>
        <v>0.5</v>
      </c>
      <c r="P22" s="426">
        <f>(SUM(P16+P13+P10))/3</f>
        <v>0.9</v>
      </c>
      <c r="U22" s="426">
        <f>(SUM(U16+U13+U10))/3</f>
        <v>0.7999999999999999</v>
      </c>
      <c r="Z22" s="426">
        <f>(SUM(Z16+Z13+Z10))/3</f>
        <v>0.8833333333333333</v>
      </c>
    </row>
    <row r="23" spans="11:26" ht="12.75">
      <c r="K23" s="503"/>
      <c r="P23" s="427"/>
      <c r="U23" s="427"/>
      <c r="Z23" s="427"/>
    </row>
    <row r="24" spans="11:26" ht="12.75">
      <c r="K24" s="503"/>
      <c r="P24" s="427"/>
      <c r="U24" s="427"/>
      <c r="Z24" s="427"/>
    </row>
    <row r="30" ht="12.75">
      <c r="Q30" s="19">
        <f>(+K22+P22+U22+Z22)/4</f>
        <v>0.7708333333333333</v>
      </c>
    </row>
  </sheetData>
  <sheetProtection/>
  <mergeCells count="141">
    <mergeCell ref="Z22:Z24"/>
    <mergeCell ref="U22:U24"/>
    <mergeCell ref="P22:P24"/>
    <mergeCell ref="K22:K24"/>
    <mergeCell ref="P19:P21"/>
    <mergeCell ref="M19:M21"/>
    <mergeCell ref="I19:I21"/>
    <mergeCell ref="R19:R21"/>
    <mergeCell ref="S19:S21"/>
    <mergeCell ref="T19:T21"/>
    <mergeCell ref="U19:U21"/>
    <mergeCell ref="J19:J21"/>
    <mergeCell ref="K19:K21"/>
    <mergeCell ref="O19:O21"/>
    <mergeCell ref="V19:V21"/>
    <mergeCell ref="X16:X18"/>
    <mergeCell ref="A19:A21"/>
    <mergeCell ref="B19:B21"/>
    <mergeCell ref="C19:C21"/>
    <mergeCell ref="D19:D21"/>
    <mergeCell ref="E19:E21"/>
    <mergeCell ref="F19:F21"/>
    <mergeCell ref="H19:H21"/>
    <mergeCell ref="W19:W21"/>
    <mergeCell ref="X19:X21"/>
    <mergeCell ref="H16:H18"/>
    <mergeCell ref="I16:I18"/>
    <mergeCell ref="N16:N18"/>
    <mergeCell ref="O16:O18"/>
    <mergeCell ref="M16:M18"/>
    <mergeCell ref="J16:J18"/>
    <mergeCell ref="K16:K18"/>
    <mergeCell ref="Q19:Q21"/>
    <mergeCell ref="L19:L21"/>
    <mergeCell ref="H13:H15"/>
    <mergeCell ref="I13:I15"/>
    <mergeCell ref="X13:X15"/>
    <mergeCell ref="A16:A18"/>
    <mergeCell ref="B16:B18"/>
    <mergeCell ref="C16:C18"/>
    <mergeCell ref="D16:D18"/>
    <mergeCell ref="E16:E18"/>
    <mergeCell ref="F16:F18"/>
    <mergeCell ref="A13:A15"/>
    <mergeCell ref="B13:B15"/>
    <mergeCell ref="C13:C15"/>
    <mergeCell ref="D13:D15"/>
    <mergeCell ref="E13:E15"/>
    <mergeCell ref="F13:F15"/>
    <mergeCell ref="N10:N12"/>
    <mergeCell ref="E10:E12"/>
    <mergeCell ref="J10:J12"/>
    <mergeCell ref="K10:K12"/>
    <mergeCell ref="L10:L12"/>
    <mergeCell ref="V8:V9"/>
    <mergeCell ref="Q8:Q9"/>
    <mergeCell ref="R8:S8"/>
    <mergeCell ref="T8:T9"/>
    <mergeCell ref="U8:U9"/>
    <mergeCell ref="Q10:Q12"/>
    <mergeCell ref="R10:R12"/>
    <mergeCell ref="S10:S12"/>
    <mergeCell ref="M10:M12"/>
    <mergeCell ref="J8:J9"/>
    <mergeCell ref="O8:O9"/>
    <mergeCell ref="L8:L9"/>
    <mergeCell ref="M8:N8"/>
    <mergeCell ref="P8:P9"/>
    <mergeCell ref="O10:O12"/>
    <mergeCell ref="P10:P12"/>
    <mergeCell ref="A8:A9"/>
    <mergeCell ref="B8:B9"/>
    <mergeCell ref="C8:C9"/>
    <mergeCell ref="D8:D9"/>
    <mergeCell ref="E8:E9"/>
    <mergeCell ref="M13:M15"/>
    <mergeCell ref="F8:F9"/>
    <mergeCell ref="K8:K9"/>
    <mergeCell ref="G8:G9"/>
    <mergeCell ref="H8:I8"/>
    <mergeCell ref="N19:N21"/>
    <mergeCell ref="Q13:Q15"/>
    <mergeCell ref="L16:L18"/>
    <mergeCell ref="P16:P18"/>
    <mergeCell ref="N13:N15"/>
    <mergeCell ref="J13:J15"/>
    <mergeCell ref="K13:K15"/>
    <mergeCell ref="Q16:Q18"/>
    <mergeCell ref="R16:R18"/>
    <mergeCell ref="L13:L15"/>
    <mergeCell ref="P13:P15"/>
    <mergeCell ref="R13:R15"/>
    <mergeCell ref="S13:S15"/>
    <mergeCell ref="V13:V15"/>
    <mergeCell ref="S16:S18"/>
    <mergeCell ref="U13:U15"/>
    <mergeCell ref="V16:V18"/>
    <mergeCell ref="O13:O15"/>
    <mergeCell ref="W13:W15"/>
    <mergeCell ref="T16:T18"/>
    <mergeCell ref="U16:U18"/>
    <mergeCell ref="T10:T12"/>
    <mergeCell ref="U10:U12"/>
    <mergeCell ref="V10:V12"/>
    <mergeCell ref="T13:T15"/>
    <mergeCell ref="W16:W18"/>
    <mergeCell ref="A1:B4"/>
    <mergeCell ref="A5:B5"/>
    <mergeCell ref="F10:F12"/>
    <mergeCell ref="H10:H12"/>
    <mergeCell ref="I10:I12"/>
    <mergeCell ref="A10:A12"/>
    <mergeCell ref="B10:B12"/>
    <mergeCell ref="C10:C12"/>
    <mergeCell ref="D10:D12"/>
    <mergeCell ref="C1:AA4"/>
    <mergeCell ref="D5:AA5"/>
    <mergeCell ref="A6:AA6"/>
    <mergeCell ref="M7:Q7"/>
    <mergeCell ref="R7:V7"/>
    <mergeCell ref="W7:AA7"/>
    <mergeCell ref="H7:L7"/>
    <mergeCell ref="A7:G7"/>
    <mergeCell ref="W8:X8"/>
    <mergeCell ref="Y8:Y9"/>
    <mergeCell ref="Z8:Z9"/>
    <mergeCell ref="AA8:AA9"/>
    <mergeCell ref="Y10:Y12"/>
    <mergeCell ref="Z10:Z12"/>
    <mergeCell ref="AA10:AA12"/>
    <mergeCell ref="W10:W12"/>
    <mergeCell ref="X10:X12"/>
    <mergeCell ref="Y19:Y21"/>
    <mergeCell ref="Z19:Z21"/>
    <mergeCell ref="AA19:AA21"/>
    <mergeCell ref="Y13:Y15"/>
    <mergeCell ref="Z13:Z15"/>
    <mergeCell ref="AA13:AA15"/>
    <mergeCell ref="Y16:Y18"/>
    <mergeCell ref="Z16:Z18"/>
    <mergeCell ref="AA16:AA18"/>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E43"/>
  <sheetViews>
    <sheetView zoomScale="50" zoomScaleNormal="50" zoomScalePageLayoutView="0" workbookViewId="0" topLeftCell="A36">
      <pane xSplit="1" topLeftCell="B1" activePane="topRight" state="frozen"/>
      <selection pane="topLeft" activeCell="A1" sqref="A1"/>
      <selection pane="topRight" activeCell="A40" sqref="A40:A42"/>
    </sheetView>
  </sheetViews>
  <sheetFormatPr defaultColWidth="11.421875" defaultRowHeight="15"/>
  <cols>
    <col min="1" max="1" width="24.28125" style="2" customWidth="1"/>
    <col min="2" max="3" width="24.7109375" style="2" customWidth="1"/>
    <col min="4" max="4" width="17.7109375" style="2" customWidth="1"/>
    <col min="5" max="5" width="11.421875" style="2" customWidth="1"/>
    <col min="6" max="6" width="12.421875" style="2" customWidth="1"/>
    <col min="7" max="7" width="14.00390625" style="2" customWidth="1"/>
    <col min="8" max="8" width="20.8515625" style="2" customWidth="1"/>
    <col min="9" max="10" width="13.57421875" style="2" customWidth="1"/>
    <col min="11" max="11" width="31.00390625" style="2" customWidth="1"/>
    <col min="12" max="12" width="12.421875" style="2" customWidth="1"/>
    <col min="13" max="13" width="30.7109375" style="2" customWidth="1"/>
    <col min="14" max="14" width="21.7109375" style="2" customWidth="1"/>
    <col min="15" max="16" width="19.421875" style="2" customWidth="1"/>
    <col min="17" max="17" width="30.57421875" style="2" customWidth="1"/>
    <col min="18" max="18" width="11.421875" style="2" customWidth="1"/>
    <col min="19" max="19" width="28.57421875" style="2" customWidth="1"/>
    <col min="20" max="20" width="12.140625" style="2" customWidth="1"/>
    <col min="21" max="21" width="11.421875" style="2" customWidth="1"/>
    <col min="22" max="22" width="10.7109375" style="2" customWidth="1"/>
    <col min="23" max="23" width="32.421875" style="2" customWidth="1"/>
    <col min="24" max="24" width="11.421875" style="2" customWidth="1"/>
    <col min="25" max="25" width="37.421875" style="2" customWidth="1"/>
    <col min="26" max="26" width="19.421875" style="2" customWidth="1"/>
    <col min="27" max="27" width="15.00390625" style="2" customWidth="1"/>
    <col min="28" max="28" width="16.421875" style="2" customWidth="1"/>
    <col min="29" max="29" width="22.8515625" style="2" customWidth="1"/>
    <col min="30" max="30" width="11.421875" style="2" customWidth="1"/>
    <col min="31" max="31" width="19.28125" style="2" customWidth="1"/>
    <col min="32" max="16384" width="11.421875" style="2" customWidth="1"/>
  </cols>
  <sheetData>
    <row r="1" spans="1:31" ht="19.5" customHeight="1">
      <c r="A1" s="112"/>
      <c r="B1" s="113"/>
      <c r="C1" s="90" t="s">
        <v>121</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row>
    <row r="2" spans="1:31"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row>
    <row r="4" spans="1:31"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s="4" customFormat="1" ht="13.5" customHeight="1">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7"/>
    </row>
    <row r="6" spans="1:31" s="4" customFormat="1" ht="13.5" customHeight="1">
      <c r="A6" s="98" t="s">
        <v>122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ht="14.25" customHeight="1">
      <c r="A7" s="118" t="s">
        <v>666</v>
      </c>
      <c r="B7" s="119"/>
      <c r="C7" s="119"/>
      <c r="D7" s="119"/>
      <c r="E7" s="119"/>
      <c r="F7" s="119"/>
      <c r="G7" s="119"/>
      <c r="H7" s="120" t="s">
        <v>18</v>
      </c>
      <c r="I7" s="120"/>
      <c r="J7" s="120"/>
      <c r="K7" s="120"/>
      <c r="L7" s="120"/>
      <c r="M7" s="121"/>
      <c r="N7" s="101" t="s">
        <v>19</v>
      </c>
      <c r="O7" s="102"/>
      <c r="P7" s="102"/>
      <c r="Q7" s="102"/>
      <c r="R7" s="102"/>
      <c r="S7" s="103"/>
      <c r="T7" s="104" t="s">
        <v>20</v>
      </c>
      <c r="U7" s="105"/>
      <c r="V7" s="105"/>
      <c r="W7" s="105"/>
      <c r="X7" s="105"/>
      <c r="Y7" s="106"/>
      <c r="Z7" s="107" t="s">
        <v>21</v>
      </c>
      <c r="AA7" s="108"/>
      <c r="AB7" s="108"/>
      <c r="AC7" s="108"/>
      <c r="AD7" s="108"/>
      <c r="AE7" s="109"/>
    </row>
    <row r="8" spans="1:31" ht="20.25" customHeight="1">
      <c r="A8" s="161" t="s">
        <v>85</v>
      </c>
      <c r="B8" s="86" t="s">
        <v>50</v>
      </c>
      <c r="C8" s="86" t="s">
        <v>86</v>
      </c>
      <c r="D8" s="86" t="s">
        <v>17</v>
      </c>
      <c r="E8" s="86" t="s">
        <v>1</v>
      </c>
      <c r="F8" s="86" t="s">
        <v>2</v>
      </c>
      <c r="G8" s="86" t="s">
        <v>3</v>
      </c>
      <c r="H8" s="84" t="s">
        <v>4</v>
      </c>
      <c r="I8" s="85"/>
      <c r="J8" s="86" t="s">
        <v>414</v>
      </c>
      <c r="K8" s="86" t="s">
        <v>0</v>
      </c>
      <c r="L8" s="86" t="s">
        <v>8</v>
      </c>
      <c r="M8" s="86" t="s">
        <v>5</v>
      </c>
      <c r="N8" s="84" t="s">
        <v>4</v>
      </c>
      <c r="O8" s="85"/>
      <c r="P8" s="86" t="s">
        <v>414</v>
      </c>
      <c r="Q8" s="86" t="s">
        <v>0</v>
      </c>
      <c r="R8" s="86" t="s">
        <v>9</v>
      </c>
      <c r="S8" s="86" t="s">
        <v>5</v>
      </c>
      <c r="T8" s="84" t="s">
        <v>4</v>
      </c>
      <c r="U8" s="85"/>
      <c r="V8" s="86" t="s">
        <v>414</v>
      </c>
      <c r="W8" s="86" t="s">
        <v>0</v>
      </c>
      <c r="X8" s="86" t="s">
        <v>10</v>
      </c>
      <c r="Y8" s="86" t="s">
        <v>5</v>
      </c>
      <c r="Z8" s="84" t="s">
        <v>4</v>
      </c>
      <c r="AA8" s="85"/>
      <c r="AB8" s="86" t="s">
        <v>414</v>
      </c>
      <c r="AC8" s="86" t="s">
        <v>0</v>
      </c>
      <c r="AD8" s="86" t="s">
        <v>11</v>
      </c>
      <c r="AE8" s="88" t="s">
        <v>5</v>
      </c>
    </row>
    <row r="9" spans="1:31" ht="25.5">
      <c r="A9" s="162"/>
      <c r="B9" s="87"/>
      <c r="C9" s="87"/>
      <c r="D9" s="87"/>
      <c r="E9" s="87"/>
      <c r="F9" s="87"/>
      <c r="G9" s="87"/>
      <c r="H9" s="5" t="s">
        <v>6</v>
      </c>
      <c r="I9" s="6" t="s">
        <v>7</v>
      </c>
      <c r="J9" s="87"/>
      <c r="K9" s="87"/>
      <c r="L9" s="87"/>
      <c r="M9" s="87"/>
      <c r="N9" s="6" t="s">
        <v>6</v>
      </c>
      <c r="O9" s="6" t="s">
        <v>7</v>
      </c>
      <c r="P9" s="87"/>
      <c r="Q9" s="87"/>
      <c r="R9" s="87"/>
      <c r="S9" s="87"/>
      <c r="T9" s="6" t="s">
        <v>6</v>
      </c>
      <c r="U9" s="6" t="s">
        <v>7</v>
      </c>
      <c r="V9" s="87"/>
      <c r="W9" s="87"/>
      <c r="X9" s="87"/>
      <c r="Y9" s="87"/>
      <c r="Z9" s="6" t="s">
        <v>6</v>
      </c>
      <c r="AA9" s="6" t="s">
        <v>7</v>
      </c>
      <c r="AB9" s="87"/>
      <c r="AC9" s="87"/>
      <c r="AD9" s="87"/>
      <c r="AE9" s="89"/>
    </row>
    <row r="10" spans="1:31" ht="56.25" customHeight="1">
      <c r="A10" s="152" t="s">
        <v>123</v>
      </c>
      <c r="B10" s="143" t="s">
        <v>124</v>
      </c>
      <c r="C10" s="166">
        <v>1</v>
      </c>
      <c r="D10" s="143" t="s">
        <v>125</v>
      </c>
      <c r="E10" s="143" t="s">
        <v>89</v>
      </c>
      <c r="F10" s="143" t="s">
        <v>13</v>
      </c>
      <c r="G10" s="37" t="s">
        <v>14</v>
      </c>
      <c r="H10" s="149" t="s">
        <v>126</v>
      </c>
      <c r="I10" s="149" t="s">
        <v>127</v>
      </c>
      <c r="J10" s="149">
        <v>13</v>
      </c>
      <c r="K10" s="149" t="s">
        <v>128</v>
      </c>
      <c r="L10" s="79">
        <v>1</v>
      </c>
      <c r="M10" s="151" t="s">
        <v>129</v>
      </c>
      <c r="N10" s="158" t="s">
        <v>126</v>
      </c>
      <c r="O10" s="158" t="s">
        <v>127</v>
      </c>
      <c r="P10" s="158">
        <v>13</v>
      </c>
      <c r="Q10" s="158" t="s">
        <v>829</v>
      </c>
      <c r="R10" s="79">
        <v>1</v>
      </c>
      <c r="S10" s="158" t="s">
        <v>669</v>
      </c>
      <c r="T10" s="163" t="s">
        <v>126</v>
      </c>
      <c r="U10" s="163" t="s">
        <v>127</v>
      </c>
      <c r="V10" s="163">
        <v>13</v>
      </c>
      <c r="W10" s="163" t="s">
        <v>829</v>
      </c>
      <c r="X10" s="79">
        <v>1</v>
      </c>
      <c r="Y10" s="156" t="s">
        <v>601</v>
      </c>
      <c r="Z10" s="61" t="s">
        <v>126</v>
      </c>
      <c r="AA10" s="61" t="s">
        <v>127</v>
      </c>
      <c r="AB10" s="61">
        <v>13</v>
      </c>
      <c r="AC10" s="61" t="s">
        <v>830</v>
      </c>
      <c r="AD10" s="79">
        <v>1</v>
      </c>
      <c r="AE10" s="81" t="s">
        <v>716</v>
      </c>
    </row>
    <row r="11" spans="1:31" ht="42.75" customHeight="1">
      <c r="A11" s="147"/>
      <c r="B11" s="137"/>
      <c r="C11" s="140"/>
      <c r="D11" s="137"/>
      <c r="E11" s="137"/>
      <c r="F11" s="137"/>
      <c r="G11" s="8" t="s">
        <v>15</v>
      </c>
      <c r="H11" s="126"/>
      <c r="I11" s="126"/>
      <c r="J11" s="126"/>
      <c r="K11" s="126"/>
      <c r="L11" s="72"/>
      <c r="M11" s="132"/>
      <c r="N11" s="123"/>
      <c r="O11" s="123"/>
      <c r="P11" s="123"/>
      <c r="Q11" s="123"/>
      <c r="R11" s="72"/>
      <c r="S11" s="123"/>
      <c r="T11" s="65"/>
      <c r="U11" s="65"/>
      <c r="V11" s="65"/>
      <c r="W11" s="65"/>
      <c r="X11" s="72"/>
      <c r="Y11" s="75"/>
      <c r="Z11" s="62"/>
      <c r="AA11" s="62"/>
      <c r="AB11" s="62"/>
      <c r="AC11" s="62"/>
      <c r="AD11" s="72"/>
      <c r="AE11" s="82"/>
    </row>
    <row r="12" spans="1:31" ht="126.75" customHeight="1" thickBot="1">
      <c r="A12" s="165"/>
      <c r="B12" s="138"/>
      <c r="C12" s="167"/>
      <c r="D12" s="138"/>
      <c r="E12" s="138"/>
      <c r="F12" s="138"/>
      <c r="G12" s="9" t="s">
        <v>16</v>
      </c>
      <c r="H12" s="150"/>
      <c r="I12" s="150"/>
      <c r="J12" s="150"/>
      <c r="K12" s="150"/>
      <c r="L12" s="80"/>
      <c r="M12" s="160"/>
      <c r="N12" s="159"/>
      <c r="O12" s="159"/>
      <c r="P12" s="159"/>
      <c r="Q12" s="159"/>
      <c r="R12" s="80"/>
      <c r="S12" s="124"/>
      <c r="T12" s="164"/>
      <c r="U12" s="164"/>
      <c r="V12" s="164"/>
      <c r="W12" s="164"/>
      <c r="X12" s="80"/>
      <c r="Y12" s="157"/>
      <c r="Z12" s="63"/>
      <c r="AA12" s="63"/>
      <c r="AB12" s="63"/>
      <c r="AC12" s="63"/>
      <c r="AD12" s="80"/>
      <c r="AE12" s="83"/>
    </row>
    <row r="13" spans="1:31" ht="42" customHeight="1">
      <c r="A13" s="152" t="s">
        <v>130</v>
      </c>
      <c r="B13" s="143" t="s">
        <v>39</v>
      </c>
      <c r="C13" s="166">
        <v>1</v>
      </c>
      <c r="D13" s="143" t="s">
        <v>131</v>
      </c>
      <c r="E13" s="143" t="s">
        <v>89</v>
      </c>
      <c r="F13" s="143" t="s">
        <v>13</v>
      </c>
      <c r="G13" s="37" t="s">
        <v>14</v>
      </c>
      <c r="H13" s="149" t="s">
        <v>126</v>
      </c>
      <c r="I13" s="149" t="s">
        <v>132</v>
      </c>
      <c r="J13" s="149">
        <v>13</v>
      </c>
      <c r="K13" s="149" t="s">
        <v>133</v>
      </c>
      <c r="L13" s="79">
        <v>0.9</v>
      </c>
      <c r="M13" s="149" t="s">
        <v>134</v>
      </c>
      <c r="N13" s="158" t="s">
        <v>126</v>
      </c>
      <c r="O13" s="158" t="s">
        <v>132</v>
      </c>
      <c r="P13" s="158">
        <v>13</v>
      </c>
      <c r="Q13" s="158" t="s">
        <v>602</v>
      </c>
      <c r="R13" s="79">
        <v>0.9</v>
      </c>
      <c r="S13" s="122" t="s">
        <v>603</v>
      </c>
      <c r="T13" s="163" t="s">
        <v>126</v>
      </c>
      <c r="U13" s="163" t="s">
        <v>132</v>
      </c>
      <c r="V13" s="163">
        <v>13</v>
      </c>
      <c r="W13" s="163" t="s">
        <v>602</v>
      </c>
      <c r="X13" s="79">
        <v>0.9</v>
      </c>
      <c r="Y13" s="156" t="s">
        <v>603</v>
      </c>
      <c r="Z13" s="61" t="s">
        <v>126</v>
      </c>
      <c r="AA13" s="61" t="s">
        <v>132</v>
      </c>
      <c r="AB13" s="61">
        <v>13</v>
      </c>
      <c r="AC13" s="61" t="s">
        <v>602</v>
      </c>
      <c r="AD13" s="79">
        <v>0.9</v>
      </c>
      <c r="AE13" s="81" t="s">
        <v>603</v>
      </c>
    </row>
    <row r="14" spans="1:31" ht="43.5" customHeight="1">
      <c r="A14" s="147"/>
      <c r="B14" s="137"/>
      <c r="C14" s="140"/>
      <c r="D14" s="137"/>
      <c r="E14" s="137"/>
      <c r="F14" s="137"/>
      <c r="G14" s="8" t="s">
        <v>15</v>
      </c>
      <c r="H14" s="126"/>
      <c r="I14" s="126"/>
      <c r="J14" s="126"/>
      <c r="K14" s="126"/>
      <c r="L14" s="72"/>
      <c r="M14" s="126"/>
      <c r="N14" s="123"/>
      <c r="O14" s="123"/>
      <c r="P14" s="123"/>
      <c r="Q14" s="123"/>
      <c r="R14" s="72"/>
      <c r="S14" s="123"/>
      <c r="T14" s="65"/>
      <c r="U14" s="65"/>
      <c r="V14" s="65"/>
      <c r="W14" s="65"/>
      <c r="X14" s="72"/>
      <c r="Y14" s="75"/>
      <c r="Z14" s="62"/>
      <c r="AA14" s="62"/>
      <c r="AB14" s="62"/>
      <c r="AC14" s="62"/>
      <c r="AD14" s="72"/>
      <c r="AE14" s="82"/>
    </row>
    <row r="15" spans="1:31" ht="130.5" customHeight="1" thickBot="1">
      <c r="A15" s="165"/>
      <c r="B15" s="138"/>
      <c r="C15" s="167"/>
      <c r="D15" s="138"/>
      <c r="E15" s="138"/>
      <c r="F15" s="138"/>
      <c r="G15" s="9" t="s">
        <v>16</v>
      </c>
      <c r="H15" s="150"/>
      <c r="I15" s="150"/>
      <c r="J15" s="150"/>
      <c r="K15" s="150"/>
      <c r="L15" s="80"/>
      <c r="M15" s="150"/>
      <c r="N15" s="159"/>
      <c r="O15" s="159"/>
      <c r="P15" s="159"/>
      <c r="Q15" s="159"/>
      <c r="R15" s="80"/>
      <c r="S15" s="124"/>
      <c r="T15" s="164"/>
      <c r="U15" s="164"/>
      <c r="V15" s="164"/>
      <c r="W15" s="164"/>
      <c r="X15" s="80"/>
      <c r="Y15" s="157"/>
      <c r="Z15" s="63"/>
      <c r="AA15" s="63"/>
      <c r="AB15" s="63"/>
      <c r="AC15" s="63"/>
      <c r="AD15" s="80"/>
      <c r="AE15" s="83"/>
    </row>
    <row r="16" spans="1:31" ht="24" customHeight="1">
      <c r="A16" s="152" t="s">
        <v>831</v>
      </c>
      <c r="B16" s="143" t="s">
        <v>124</v>
      </c>
      <c r="C16" s="153">
        <v>1</v>
      </c>
      <c r="D16" s="143" t="s">
        <v>135</v>
      </c>
      <c r="E16" s="143" t="s">
        <v>89</v>
      </c>
      <c r="F16" s="143" t="s">
        <v>13</v>
      </c>
      <c r="G16" s="37" t="s">
        <v>14</v>
      </c>
      <c r="H16" s="149" t="s">
        <v>126</v>
      </c>
      <c r="I16" s="149" t="s">
        <v>136</v>
      </c>
      <c r="J16" s="149">
        <v>8</v>
      </c>
      <c r="K16" s="149" t="s">
        <v>670</v>
      </c>
      <c r="L16" s="79">
        <v>0.9</v>
      </c>
      <c r="M16" s="151" t="s">
        <v>137</v>
      </c>
      <c r="N16" s="169" t="s">
        <v>126</v>
      </c>
      <c r="O16" s="169" t="s">
        <v>136</v>
      </c>
      <c r="P16" s="169">
        <v>57</v>
      </c>
      <c r="Q16" s="169" t="s">
        <v>671</v>
      </c>
      <c r="R16" s="79">
        <v>0.85</v>
      </c>
      <c r="S16" s="122" t="s">
        <v>604</v>
      </c>
      <c r="T16" s="156" t="s">
        <v>126</v>
      </c>
      <c r="U16" s="156" t="s">
        <v>136</v>
      </c>
      <c r="V16" s="156">
        <v>57</v>
      </c>
      <c r="W16" s="156" t="s">
        <v>672</v>
      </c>
      <c r="X16" s="79">
        <v>0.85</v>
      </c>
      <c r="Y16" s="156" t="s">
        <v>673</v>
      </c>
      <c r="Z16" s="81" t="s">
        <v>126</v>
      </c>
      <c r="AA16" s="81" t="s">
        <v>136</v>
      </c>
      <c r="AB16" s="81">
        <v>57</v>
      </c>
      <c r="AC16" s="81" t="s">
        <v>832</v>
      </c>
      <c r="AD16" s="79">
        <v>0.92</v>
      </c>
      <c r="AE16" s="81" t="s">
        <v>717</v>
      </c>
    </row>
    <row r="17" spans="1:31" ht="72.75" customHeight="1">
      <c r="A17" s="147"/>
      <c r="B17" s="137"/>
      <c r="C17" s="154"/>
      <c r="D17" s="137"/>
      <c r="E17" s="137"/>
      <c r="F17" s="137"/>
      <c r="G17" s="8" t="s">
        <v>15</v>
      </c>
      <c r="H17" s="126"/>
      <c r="I17" s="126"/>
      <c r="J17" s="126"/>
      <c r="K17" s="126"/>
      <c r="L17" s="72"/>
      <c r="M17" s="132"/>
      <c r="N17" s="170"/>
      <c r="O17" s="170"/>
      <c r="P17" s="170"/>
      <c r="Q17" s="170"/>
      <c r="R17" s="72"/>
      <c r="S17" s="123"/>
      <c r="T17" s="75"/>
      <c r="U17" s="75"/>
      <c r="V17" s="75"/>
      <c r="W17" s="75"/>
      <c r="X17" s="72"/>
      <c r="Y17" s="75"/>
      <c r="Z17" s="82"/>
      <c r="AA17" s="82"/>
      <c r="AB17" s="82"/>
      <c r="AC17" s="82"/>
      <c r="AD17" s="72"/>
      <c r="AE17" s="82"/>
    </row>
    <row r="18" spans="1:31" ht="204" customHeight="1" thickBot="1">
      <c r="A18" s="165"/>
      <c r="B18" s="138"/>
      <c r="C18" s="168"/>
      <c r="D18" s="138"/>
      <c r="E18" s="138"/>
      <c r="F18" s="138"/>
      <c r="G18" s="9" t="s">
        <v>16</v>
      </c>
      <c r="H18" s="150"/>
      <c r="I18" s="150"/>
      <c r="J18" s="150"/>
      <c r="K18" s="150"/>
      <c r="L18" s="80"/>
      <c r="M18" s="160"/>
      <c r="N18" s="171"/>
      <c r="O18" s="171"/>
      <c r="P18" s="171"/>
      <c r="Q18" s="171"/>
      <c r="R18" s="80"/>
      <c r="S18" s="124"/>
      <c r="T18" s="157"/>
      <c r="U18" s="157"/>
      <c r="V18" s="157"/>
      <c r="W18" s="157"/>
      <c r="X18" s="80"/>
      <c r="Y18" s="157"/>
      <c r="Z18" s="83"/>
      <c r="AA18" s="83"/>
      <c r="AB18" s="83"/>
      <c r="AC18" s="83"/>
      <c r="AD18" s="80"/>
      <c r="AE18" s="83"/>
    </row>
    <row r="19" spans="1:31" ht="24" customHeight="1">
      <c r="A19" s="152" t="s">
        <v>138</v>
      </c>
      <c r="B19" s="152" t="s">
        <v>139</v>
      </c>
      <c r="C19" s="166">
        <v>1</v>
      </c>
      <c r="D19" s="143" t="s">
        <v>140</v>
      </c>
      <c r="E19" s="143" t="s">
        <v>89</v>
      </c>
      <c r="F19" s="143" t="s">
        <v>13</v>
      </c>
      <c r="G19" s="37" t="s">
        <v>14</v>
      </c>
      <c r="H19" s="149" t="s">
        <v>141</v>
      </c>
      <c r="I19" s="149" t="s">
        <v>136</v>
      </c>
      <c r="J19" s="149">
        <v>13</v>
      </c>
      <c r="K19" s="149" t="s">
        <v>674</v>
      </c>
      <c r="L19" s="79">
        <v>0.95</v>
      </c>
      <c r="M19" s="151" t="s">
        <v>142</v>
      </c>
      <c r="N19" s="169" t="s">
        <v>126</v>
      </c>
      <c r="O19" s="169" t="s">
        <v>605</v>
      </c>
      <c r="P19" s="169">
        <v>13</v>
      </c>
      <c r="Q19" s="158" t="s">
        <v>675</v>
      </c>
      <c r="R19" s="79">
        <v>0.8</v>
      </c>
      <c r="S19" s="122" t="s">
        <v>606</v>
      </c>
      <c r="T19" s="156" t="s">
        <v>126</v>
      </c>
      <c r="U19" s="156" t="s">
        <v>136</v>
      </c>
      <c r="V19" s="163">
        <v>13</v>
      </c>
      <c r="W19" s="156" t="s">
        <v>676</v>
      </c>
      <c r="X19" s="79">
        <v>0.85</v>
      </c>
      <c r="Y19" s="156" t="s">
        <v>673</v>
      </c>
      <c r="Z19" s="81" t="s">
        <v>126</v>
      </c>
      <c r="AA19" s="81" t="s">
        <v>136</v>
      </c>
      <c r="AB19" s="61">
        <v>13</v>
      </c>
      <c r="AC19" s="81" t="s">
        <v>718</v>
      </c>
      <c r="AD19" s="79">
        <v>0.92</v>
      </c>
      <c r="AE19" s="81" t="s">
        <v>833</v>
      </c>
    </row>
    <row r="20" spans="1:31" ht="39" customHeight="1">
      <c r="A20" s="147"/>
      <c r="B20" s="147"/>
      <c r="C20" s="140"/>
      <c r="D20" s="137"/>
      <c r="E20" s="137"/>
      <c r="F20" s="137"/>
      <c r="G20" s="8" t="s">
        <v>15</v>
      </c>
      <c r="H20" s="126"/>
      <c r="I20" s="126"/>
      <c r="J20" s="126"/>
      <c r="K20" s="126"/>
      <c r="L20" s="72"/>
      <c r="M20" s="132"/>
      <c r="N20" s="170"/>
      <c r="O20" s="170"/>
      <c r="P20" s="170"/>
      <c r="Q20" s="123"/>
      <c r="R20" s="72"/>
      <c r="S20" s="123"/>
      <c r="T20" s="75"/>
      <c r="U20" s="75"/>
      <c r="V20" s="65"/>
      <c r="W20" s="75"/>
      <c r="X20" s="72"/>
      <c r="Y20" s="75"/>
      <c r="Z20" s="82"/>
      <c r="AA20" s="82"/>
      <c r="AB20" s="62"/>
      <c r="AC20" s="82"/>
      <c r="AD20" s="72"/>
      <c r="AE20" s="82"/>
    </row>
    <row r="21" spans="1:31" ht="177.75" customHeight="1" thickBot="1">
      <c r="A21" s="165"/>
      <c r="B21" s="165"/>
      <c r="C21" s="167"/>
      <c r="D21" s="138"/>
      <c r="E21" s="138"/>
      <c r="F21" s="138"/>
      <c r="G21" s="10" t="s">
        <v>16</v>
      </c>
      <c r="H21" s="150"/>
      <c r="I21" s="150"/>
      <c r="J21" s="150"/>
      <c r="K21" s="150"/>
      <c r="L21" s="80"/>
      <c r="M21" s="160"/>
      <c r="N21" s="171"/>
      <c r="O21" s="171"/>
      <c r="P21" s="171"/>
      <c r="Q21" s="159"/>
      <c r="R21" s="80"/>
      <c r="S21" s="124"/>
      <c r="T21" s="157"/>
      <c r="U21" s="157"/>
      <c r="V21" s="164"/>
      <c r="W21" s="157"/>
      <c r="X21" s="80"/>
      <c r="Y21" s="157"/>
      <c r="Z21" s="83"/>
      <c r="AA21" s="83"/>
      <c r="AB21" s="63"/>
      <c r="AC21" s="83"/>
      <c r="AD21" s="80"/>
      <c r="AE21" s="83"/>
    </row>
    <row r="22" spans="1:31" ht="24" customHeight="1">
      <c r="A22" s="152" t="s">
        <v>143</v>
      </c>
      <c r="B22" s="152" t="s">
        <v>139</v>
      </c>
      <c r="C22" s="166">
        <v>1</v>
      </c>
      <c r="D22" s="143" t="s">
        <v>144</v>
      </c>
      <c r="E22" s="143" t="s">
        <v>89</v>
      </c>
      <c r="F22" s="143" t="s">
        <v>13</v>
      </c>
      <c r="G22" s="37" t="s">
        <v>14</v>
      </c>
      <c r="H22" s="149" t="s">
        <v>126</v>
      </c>
      <c r="I22" s="149" t="s">
        <v>145</v>
      </c>
      <c r="J22" s="149">
        <v>10</v>
      </c>
      <c r="K22" s="149" t="s">
        <v>146</v>
      </c>
      <c r="L22" s="79">
        <v>0.9</v>
      </c>
      <c r="M22" s="151" t="s">
        <v>147</v>
      </c>
      <c r="N22" s="158" t="s">
        <v>126</v>
      </c>
      <c r="O22" s="158" t="s">
        <v>145</v>
      </c>
      <c r="P22" s="158">
        <v>10</v>
      </c>
      <c r="Q22" s="169" t="s">
        <v>139</v>
      </c>
      <c r="R22" s="79">
        <v>0.95</v>
      </c>
      <c r="S22" s="122" t="s">
        <v>147</v>
      </c>
      <c r="T22" s="163" t="s">
        <v>126</v>
      </c>
      <c r="U22" s="163" t="s">
        <v>145</v>
      </c>
      <c r="V22" s="163">
        <v>10</v>
      </c>
      <c r="W22" s="163" t="s">
        <v>139</v>
      </c>
      <c r="X22" s="79">
        <v>0.95</v>
      </c>
      <c r="Y22" s="163" t="s">
        <v>147</v>
      </c>
      <c r="Z22" s="61" t="s">
        <v>126</v>
      </c>
      <c r="AA22" s="61" t="s">
        <v>145</v>
      </c>
      <c r="AB22" s="61">
        <v>10</v>
      </c>
      <c r="AC22" s="61" t="s">
        <v>719</v>
      </c>
      <c r="AD22" s="79">
        <v>0.95</v>
      </c>
      <c r="AE22" s="61" t="s">
        <v>720</v>
      </c>
    </row>
    <row r="23" spans="1:31" ht="38.25">
      <c r="A23" s="147"/>
      <c r="B23" s="147"/>
      <c r="C23" s="140"/>
      <c r="D23" s="137"/>
      <c r="E23" s="137"/>
      <c r="F23" s="137"/>
      <c r="G23" s="8" t="s">
        <v>15</v>
      </c>
      <c r="H23" s="126"/>
      <c r="I23" s="126"/>
      <c r="J23" s="126"/>
      <c r="K23" s="126"/>
      <c r="L23" s="72"/>
      <c r="M23" s="132"/>
      <c r="N23" s="123"/>
      <c r="O23" s="123"/>
      <c r="P23" s="123"/>
      <c r="Q23" s="170"/>
      <c r="R23" s="72"/>
      <c r="S23" s="123"/>
      <c r="T23" s="65"/>
      <c r="U23" s="65"/>
      <c r="V23" s="65"/>
      <c r="W23" s="65"/>
      <c r="X23" s="72"/>
      <c r="Y23" s="65"/>
      <c r="Z23" s="62"/>
      <c r="AA23" s="62"/>
      <c r="AB23" s="62"/>
      <c r="AC23" s="62"/>
      <c r="AD23" s="72"/>
      <c r="AE23" s="62"/>
    </row>
    <row r="24" spans="1:31" ht="78" customHeight="1" thickBot="1">
      <c r="A24" s="165"/>
      <c r="B24" s="165"/>
      <c r="C24" s="167"/>
      <c r="D24" s="138"/>
      <c r="E24" s="138"/>
      <c r="F24" s="138"/>
      <c r="G24" s="9" t="s">
        <v>16</v>
      </c>
      <c r="H24" s="150"/>
      <c r="I24" s="150"/>
      <c r="J24" s="150"/>
      <c r="K24" s="150"/>
      <c r="L24" s="80"/>
      <c r="M24" s="160"/>
      <c r="N24" s="159"/>
      <c r="O24" s="159"/>
      <c r="P24" s="159"/>
      <c r="Q24" s="171"/>
      <c r="R24" s="80"/>
      <c r="S24" s="124"/>
      <c r="T24" s="164"/>
      <c r="U24" s="164"/>
      <c r="V24" s="164"/>
      <c r="W24" s="164"/>
      <c r="X24" s="80"/>
      <c r="Y24" s="164"/>
      <c r="Z24" s="63"/>
      <c r="AA24" s="63"/>
      <c r="AB24" s="63"/>
      <c r="AC24" s="63"/>
      <c r="AD24" s="80"/>
      <c r="AE24" s="63"/>
    </row>
    <row r="25" spans="1:31" ht="47.25" customHeight="1">
      <c r="A25" s="166" t="s">
        <v>148</v>
      </c>
      <c r="B25" s="152" t="s">
        <v>677</v>
      </c>
      <c r="C25" s="166">
        <v>1</v>
      </c>
      <c r="D25" s="143" t="s">
        <v>149</v>
      </c>
      <c r="E25" s="143" t="s">
        <v>89</v>
      </c>
      <c r="F25" s="143" t="s">
        <v>13</v>
      </c>
      <c r="G25" s="37" t="s">
        <v>14</v>
      </c>
      <c r="H25" s="149" t="s">
        <v>150</v>
      </c>
      <c r="I25" s="149" t="s">
        <v>48</v>
      </c>
      <c r="J25" s="149">
        <v>44</v>
      </c>
      <c r="K25" s="149" t="s">
        <v>151</v>
      </c>
      <c r="L25" s="79">
        <v>1</v>
      </c>
      <c r="M25" s="151" t="s">
        <v>152</v>
      </c>
      <c r="N25" s="158" t="s">
        <v>150</v>
      </c>
      <c r="O25" s="158" t="s">
        <v>48</v>
      </c>
      <c r="P25" s="158">
        <v>44</v>
      </c>
      <c r="Q25" s="158" t="s">
        <v>607</v>
      </c>
      <c r="R25" s="79">
        <v>1</v>
      </c>
      <c r="S25" s="122" t="s">
        <v>608</v>
      </c>
      <c r="T25" s="163" t="s">
        <v>150</v>
      </c>
      <c r="U25" s="163" t="s">
        <v>48</v>
      </c>
      <c r="V25" s="163">
        <v>44</v>
      </c>
      <c r="W25" s="163" t="s">
        <v>678</v>
      </c>
      <c r="X25" s="79">
        <v>1</v>
      </c>
      <c r="Y25" s="163" t="s">
        <v>608</v>
      </c>
      <c r="Z25" s="61" t="s">
        <v>150</v>
      </c>
      <c r="AA25" s="61" t="s">
        <v>48</v>
      </c>
      <c r="AB25" s="61">
        <v>44</v>
      </c>
      <c r="AC25" s="61" t="s">
        <v>834</v>
      </c>
      <c r="AD25" s="79">
        <v>1</v>
      </c>
      <c r="AE25" s="61" t="s">
        <v>608</v>
      </c>
    </row>
    <row r="26" spans="1:31" ht="48.75" customHeight="1">
      <c r="A26" s="137"/>
      <c r="B26" s="147"/>
      <c r="C26" s="140"/>
      <c r="D26" s="137"/>
      <c r="E26" s="137"/>
      <c r="F26" s="137"/>
      <c r="G26" s="8" t="s">
        <v>15</v>
      </c>
      <c r="H26" s="126"/>
      <c r="I26" s="126"/>
      <c r="J26" s="126"/>
      <c r="K26" s="126"/>
      <c r="L26" s="72"/>
      <c r="M26" s="132"/>
      <c r="N26" s="123"/>
      <c r="O26" s="123"/>
      <c r="P26" s="123"/>
      <c r="Q26" s="123"/>
      <c r="R26" s="72"/>
      <c r="S26" s="123"/>
      <c r="T26" s="65"/>
      <c r="U26" s="65"/>
      <c r="V26" s="65"/>
      <c r="W26" s="65"/>
      <c r="X26" s="72"/>
      <c r="Y26" s="65"/>
      <c r="Z26" s="62"/>
      <c r="AA26" s="62"/>
      <c r="AB26" s="62"/>
      <c r="AC26" s="62"/>
      <c r="AD26" s="72"/>
      <c r="AE26" s="62"/>
    </row>
    <row r="27" spans="1:31" ht="130.5" customHeight="1" thickBot="1">
      <c r="A27" s="138"/>
      <c r="B27" s="165"/>
      <c r="C27" s="167"/>
      <c r="D27" s="138"/>
      <c r="E27" s="138"/>
      <c r="F27" s="138"/>
      <c r="G27" s="9" t="s">
        <v>16</v>
      </c>
      <c r="H27" s="150"/>
      <c r="I27" s="150"/>
      <c r="J27" s="150"/>
      <c r="K27" s="150"/>
      <c r="L27" s="80"/>
      <c r="M27" s="160"/>
      <c r="N27" s="159"/>
      <c r="O27" s="159"/>
      <c r="P27" s="159"/>
      <c r="Q27" s="159"/>
      <c r="R27" s="80"/>
      <c r="S27" s="124"/>
      <c r="T27" s="164"/>
      <c r="U27" s="164"/>
      <c r="V27" s="164"/>
      <c r="W27" s="164"/>
      <c r="X27" s="80"/>
      <c r="Y27" s="164"/>
      <c r="Z27" s="63"/>
      <c r="AA27" s="63"/>
      <c r="AB27" s="63"/>
      <c r="AC27" s="63"/>
      <c r="AD27" s="80"/>
      <c r="AE27" s="63"/>
    </row>
    <row r="28" spans="1:31" ht="24" customHeight="1">
      <c r="A28" s="172" t="s">
        <v>153</v>
      </c>
      <c r="B28" s="143" t="s">
        <v>154</v>
      </c>
      <c r="C28" s="166">
        <v>1</v>
      </c>
      <c r="D28" s="143" t="s">
        <v>155</v>
      </c>
      <c r="E28" s="143" t="s">
        <v>89</v>
      </c>
      <c r="F28" s="143" t="s">
        <v>13</v>
      </c>
      <c r="G28" s="37" t="s">
        <v>14</v>
      </c>
      <c r="H28" s="149" t="s">
        <v>156</v>
      </c>
      <c r="I28" s="149" t="s">
        <v>157</v>
      </c>
      <c r="J28" s="149">
        <v>275</v>
      </c>
      <c r="K28" s="149" t="s">
        <v>158</v>
      </c>
      <c r="L28" s="79">
        <v>0.9</v>
      </c>
      <c r="M28" s="151" t="s">
        <v>159</v>
      </c>
      <c r="N28" s="158" t="s">
        <v>156</v>
      </c>
      <c r="O28" s="158" t="s">
        <v>157</v>
      </c>
      <c r="P28" s="158">
        <v>275</v>
      </c>
      <c r="Q28" s="158" t="s">
        <v>609</v>
      </c>
      <c r="R28" s="79">
        <v>0.95</v>
      </c>
      <c r="S28" s="122" t="s">
        <v>610</v>
      </c>
      <c r="T28" s="163" t="s">
        <v>156</v>
      </c>
      <c r="U28" s="163" t="s">
        <v>157</v>
      </c>
      <c r="V28" s="163">
        <v>281</v>
      </c>
      <c r="W28" s="163" t="s">
        <v>679</v>
      </c>
      <c r="X28" s="79">
        <v>0.95</v>
      </c>
      <c r="Y28" s="156" t="s">
        <v>610</v>
      </c>
      <c r="Z28" s="67" t="s">
        <v>156</v>
      </c>
      <c r="AA28" s="67" t="s">
        <v>157</v>
      </c>
      <c r="AB28" s="175">
        <v>281</v>
      </c>
      <c r="AC28" s="67" t="s">
        <v>721</v>
      </c>
      <c r="AD28" s="79">
        <v>0.95</v>
      </c>
      <c r="AE28" s="77" t="s">
        <v>610</v>
      </c>
    </row>
    <row r="29" spans="1:31" ht="38.25">
      <c r="A29" s="173"/>
      <c r="B29" s="137"/>
      <c r="C29" s="140"/>
      <c r="D29" s="137"/>
      <c r="E29" s="137"/>
      <c r="F29" s="137"/>
      <c r="G29" s="8" t="s">
        <v>15</v>
      </c>
      <c r="H29" s="126"/>
      <c r="I29" s="126"/>
      <c r="J29" s="126"/>
      <c r="K29" s="126"/>
      <c r="L29" s="72"/>
      <c r="M29" s="132"/>
      <c r="N29" s="123"/>
      <c r="O29" s="123"/>
      <c r="P29" s="123"/>
      <c r="Q29" s="123"/>
      <c r="R29" s="72"/>
      <c r="S29" s="123"/>
      <c r="T29" s="65"/>
      <c r="U29" s="65"/>
      <c r="V29" s="65"/>
      <c r="W29" s="65"/>
      <c r="X29" s="72"/>
      <c r="Y29" s="75"/>
      <c r="Z29" s="67"/>
      <c r="AA29" s="67"/>
      <c r="AB29" s="175"/>
      <c r="AC29" s="67"/>
      <c r="AD29" s="72"/>
      <c r="AE29" s="77"/>
    </row>
    <row r="30" spans="1:31" ht="171" customHeight="1" thickBot="1">
      <c r="A30" s="174"/>
      <c r="B30" s="138"/>
      <c r="C30" s="167"/>
      <c r="D30" s="138"/>
      <c r="E30" s="138"/>
      <c r="F30" s="138"/>
      <c r="G30" s="9" t="s">
        <v>16</v>
      </c>
      <c r="H30" s="150"/>
      <c r="I30" s="150"/>
      <c r="J30" s="150"/>
      <c r="K30" s="150"/>
      <c r="L30" s="80"/>
      <c r="M30" s="160"/>
      <c r="N30" s="124"/>
      <c r="O30" s="124"/>
      <c r="P30" s="124"/>
      <c r="Q30" s="124"/>
      <c r="R30" s="80"/>
      <c r="S30" s="124"/>
      <c r="T30" s="66"/>
      <c r="U30" s="66"/>
      <c r="V30" s="66"/>
      <c r="W30" s="66"/>
      <c r="X30" s="80"/>
      <c r="Y30" s="76"/>
      <c r="Z30" s="68"/>
      <c r="AA30" s="68"/>
      <c r="AB30" s="176"/>
      <c r="AC30" s="68"/>
      <c r="AD30" s="80"/>
      <c r="AE30" s="78"/>
    </row>
    <row r="31" spans="1:31" ht="24" customHeight="1">
      <c r="A31" s="134" t="s">
        <v>160</v>
      </c>
      <c r="B31" s="152" t="s">
        <v>154</v>
      </c>
      <c r="C31" s="153">
        <v>12</v>
      </c>
      <c r="D31" s="143" t="s">
        <v>161</v>
      </c>
      <c r="E31" s="143" t="s">
        <v>89</v>
      </c>
      <c r="F31" s="143" t="s">
        <v>13</v>
      </c>
      <c r="G31" s="37" t="s">
        <v>14</v>
      </c>
      <c r="H31" s="149" t="s">
        <v>156</v>
      </c>
      <c r="I31" s="149" t="s">
        <v>162</v>
      </c>
      <c r="J31" s="149">
        <v>3</v>
      </c>
      <c r="K31" s="149" t="s">
        <v>163</v>
      </c>
      <c r="L31" s="79">
        <v>1</v>
      </c>
      <c r="M31" s="151" t="s">
        <v>164</v>
      </c>
      <c r="N31" s="122" t="s">
        <v>156</v>
      </c>
      <c r="O31" s="122" t="s">
        <v>162</v>
      </c>
      <c r="P31" s="122">
        <v>3</v>
      </c>
      <c r="Q31" s="122" t="s">
        <v>611</v>
      </c>
      <c r="R31" s="79">
        <v>1</v>
      </c>
      <c r="S31" s="122" t="s">
        <v>164</v>
      </c>
      <c r="T31" s="64" t="s">
        <v>156</v>
      </c>
      <c r="U31" s="64" t="s">
        <v>162</v>
      </c>
      <c r="V31" s="64">
        <v>3</v>
      </c>
      <c r="W31" s="64" t="s">
        <v>680</v>
      </c>
      <c r="X31" s="79">
        <v>1</v>
      </c>
      <c r="Y31" s="64" t="s">
        <v>164</v>
      </c>
      <c r="Z31" s="67" t="s">
        <v>156</v>
      </c>
      <c r="AA31" s="67" t="s">
        <v>162</v>
      </c>
      <c r="AB31" s="67">
        <v>3</v>
      </c>
      <c r="AC31" s="67" t="s">
        <v>722</v>
      </c>
      <c r="AD31" s="69">
        <v>1</v>
      </c>
      <c r="AE31" s="67" t="s">
        <v>164</v>
      </c>
    </row>
    <row r="32" spans="1:31" ht="38.25">
      <c r="A32" s="134"/>
      <c r="B32" s="147"/>
      <c r="C32" s="154"/>
      <c r="D32" s="137"/>
      <c r="E32" s="137"/>
      <c r="F32" s="137"/>
      <c r="G32" s="8" t="s">
        <v>15</v>
      </c>
      <c r="H32" s="126"/>
      <c r="I32" s="126"/>
      <c r="J32" s="126"/>
      <c r="K32" s="126"/>
      <c r="L32" s="72"/>
      <c r="M32" s="132"/>
      <c r="N32" s="123"/>
      <c r="O32" s="123"/>
      <c r="P32" s="123"/>
      <c r="Q32" s="123"/>
      <c r="R32" s="72"/>
      <c r="S32" s="123"/>
      <c r="T32" s="65"/>
      <c r="U32" s="65"/>
      <c r="V32" s="65"/>
      <c r="W32" s="65"/>
      <c r="X32" s="72"/>
      <c r="Y32" s="65"/>
      <c r="Z32" s="67"/>
      <c r="AA32" s="67"/>
      <c r="AB32" s="67"/>
      <c r="AC32" s="67"/>
      <c r="AD32" s="69"/>
      <c r="AE32" s="67"/>
    </row>
    <row r="33" spans="1:31" ht="100.5" customHeight="1" thickBot="1">
      <c r="A33" s="135"/>
      <c r="B33" s="148"/>
      <c r="C33" s="155"/>
      <c r="D33" s="142"/>
      <c r="E33" s="138"/>
      <c r="F33" s="142"/>
      <c r="G33" s="11" t="s">
        <v>16</v>
      </c>
      <c r="H33" s="150"/>
      <c r="I33" s="127"/>
      <c r="J33" s="127"/>
      <c r="K33" s="127"/>
      <c r="L33" s="73"/>
      <c r="M33" s="133"/>
      <c r="N33" s="124"/>
      <c r="O33" s="124"/>
      <c r="P33" s="124"/>
      <c r="Q33" s="124"/>
      <c r="R33" s="73"/>
      <c r="S33" s="124"/>
      <c r="T33" s="66"/>
      <c r="U33" s="66"/>
      <c r="V33" s="66"/>
      <c r="W33" s="66"/>
      <c r="X33" s="73"/>
      <c r="Y33" s="66"/>
      <c r="Z33" s="68"/>
      <c r="AA33" s="68"/>
      <c r="AB33" s="68"/>
      <c r="AC33" s="68"/>
      <c r="AD33" s="70"/>
      <c r="AE33" s="68"/>
    </row>
    <row r="34" spans="1:31" ht="35.25" customHeight="1">
      <c r="A34" s="134" t="s">
        <v>165</v>
      </c>
      <c r="B34" s="136" t="s">
        <v>154</v>
      </c>
      <c r="C34" s="139">
        <v>1</v>
      </c>
      <c r="D34" s="136" t="s">
        <v>612</v>
      </c>
      <c r="E34" s="143" t="s">
        <v>89</v>
      </c>
      <c r="F34" s="136" t="s">
        <v>13</v>
      </c>
      <c r="G34" s="37" t="s">
        <v>14</v>
      </c>
      <c r="H34" s="149" t="s">
        <v>156</v>
      </c>
      <c r="I34" s="125" t="s">
        <v>166</v>
      </c>
      <c r="J34" s="125">
        <v>122</v>
      </c>
      <c r="K34" s="125" t="s">
        <v>167</v>
      </c>
      <c r="L34" s="71">
        <v>0.9</v>
      </c>
      <c r="M34" s="131" t="s">
        <v>168</v>
      </c>
      <c r="N34" s="122" t="s">
        <v>156</v>
      </c>
      <c r="O34" s="122" t="s">
        <v>166</v>
      </c>
      <c r="P34" s="122">
        <v>72</v>
      </c>
      <c r="Q34" s="122" t="s">
        <v>613</v>
      </c>
      <c r="R34" s="71">
        <v>0.9</v>
      </c>
      <c r="S34" s="122" t="s">
        <v>614</v>
      </c>
      <c r="T34" s="64" t="s">
        <v>156</v>
      </c>
      <c r="U34" s="64" t="s">
        <v>166</v>
      </c>
      <c r="V34" s="64">
        <v>31</v>
      </c>
      <c r="W34" s="64" t="s">
        <v>681</v>
      </c>
      <c r="X34" s="71">
        <v>0.9</v>
      </c>
      <c r="Y34" s="64" t="s">
        <v>614</v>
      </c>
      <c r="Z34" s="67" t="s">
        <v>156</v>
      </c>
      <c r="AA34" s="67" t="s">
        <v>166</v>
      </c>
      <c r="AB34" s="175">
        <v>62</v>
      </c>
      <c r="AC34" s="67" t="s">
        <v>613</v>
      </c>
      <c r="AD34" s="69">
        <v>0.9</v>
      </c>
      <c r="AE34" s="67" t="s">
        <v>614</v>
      </c>
    </row>
    <row r="35" spans="1:31" ht="74.25" customHeight="1">
      <c r="A35" s="134"/>
      <c r="B35" s="137"/>
      <c r="C35" s="140"/>
      <c r="D35" s="137"/>
      <c r="E35" s="137"/>
      <c r="F35" s="137"/>
      <c r="G35" s="8" t="s">
        <v>15</v>
      </c>
      <c r="H35" s="126"/>
      <c r="I35" s="126"/>
      <c r="J35" s="126"/>
      <c r="K35" s="126"/>
      <c r="L35" s="72"/>
      <c r="M35" s="132"/>
      <c r="N35" s="123"/>
      <c r="O35" s="123"/>
      <c r="P35" s="123"/>
      <c r="Q35" s="123"/>
      <c r="R35" s="72"/>
      <c r="S35" s="123"/>
      <c r="T35" s="65"/>
      <c r="U35" s="65"/>
      <c r="V35" s="65"/>
      <c r="W35" s="65"/>
      <c r="X35" s="72"/>
      <c r="Y35" s="65"/>
      <c r="Z35" s="67"/>
      <c r="AA35" s="67"/>
      <c r="AB35" s="175"/>
      <c r="AC35" s="67"/>
      <c r="AD35" s="69"/>
      <c r="AE35" s="67"/>
    </row>
    <row r="36" spans="1:31" ht="141.75" customHeight="1" thickBot="1">
      <c r="A36" s="135"/>
      <c r="B36" s="142"/>
      <c r="C36" s="141"/>
      <c r="D36" s="142"/>
      <c r="E36" s="138"/>
      <c r="F36" s="142"/>
      <c r="G36" s="11" t="s">
        <v>16</v>
      </c>
      <c r="H36" s="150"/>
      <c r="I36" s="127"/>
      <c r="J36" s="127"/>
      <c r="K36" s="127"/>
      <c r="L36" s="73"/>
      <c r="M36" s="133"/>
      <c r="N36" s="124"/>
      <c r="O36" s="124"/>
      <c r="P36" s="124"/>
      <c r="Q36" s="124"/>
      <c r="R36" s="73"/>
      <c r="S36" s="124"/>
      <c r="T36" s="66"/>
      <c r="U36" s="66"/>
      <c r="V36" s="66"/>
      <c r="W36" s="66"/>
      <c r="X36" s="73"/>
      <c r="Y36" s="66"/>
      <c r="Z36" s="68"/>
      <c r="AA36" s="68"/>
      <c r="AB36" s="176"/>
      <c r="AC36" s="68"/>
      <c r="AD36" s="70"/>
      <c r="AE36" s="68"/>
    </row>
    <row r="37" spans="1:31" ht="24" customHeight="1">
      <c r="A37" s="144" t="s">
        <v>169</v>
      </c>
      <c r="B37" s="146" t="s">
        <v>170</v>
      </c>
      <c r="C37" s="139">
        <v>1</v>
      </c>
      <c r="D37" s="136" t="s">
        <v>171</v>
      </c>
      <c r="E37" s="143" t="s">
        <v>89</v>
      </c>
      <c r="F37" s="136" t="s">
        <v>13</v>
      </c>
      <c r="G37" s="37" t="s">
        <v>14</v>
      </c>
      <c r="H37" s="149" t="s">
        <v>51</v>
      </c>
      <c r="I37" s="125" t="s">
        <v>172</v>
      </c>
      <c r="J37" s="125">
        <v>4</v>
      </c>
      <c r="K37" s="125" t="s">
        <v>173</v>
      </c>
      <c r="L37" s="71">
        <v>1</v>
      </c>
      <c r="M37" s="131" t="s">
        <v>174</v>
      </c>
      <c r="N37" s="122" t="s">
        <v>51</v>
      </c>
      <c r="O37" s="122" t="s">
        <v>172</v>
      </c>
      <c r="P37" s="122">
        <v>4</v>
      </c>
      <c r="Q37" s="122" t="s">
        <v>615</v>
      </c>
      <c r="R37" s="71">
        <v>1</v>
      </c>
      <c r="S37" s="122" t="s">
        <v>616</v>
      </c>
      <c r="T37" s="64" t="s">
        <v>51</v>
      </c>
      <c r="U37" s="64" t="s">
        <v>172</v>
      </c>
      <c r="V37" s="64">
        <v>6</v>
      </c>
      <c r="W37" s="64" t="s">
        <v>615</v>
      </c>
      <c r="X37" s="71">
        <v>1</v>
      </c>
      <c r="Y37" s="74" t="s">
        <v>616</v>
      </c>
      <c r="Z37" s="67" t="s">
        <v>51</v>
      </c>
      <c r="AA37" s="67" t="s">
        <v>172</v>
      </c>
      <c r="AB37" s="67">
        <v>6</v>
      </c>
      <c r="AC37" s="67" t="s">
        <v>723</v>
      </c>
      <c r="AD37" s="69">
        <v>1</v>
      </c>
      <c r="AE37" s="77" t="s">
        <v>724</v>
      </c>
    </row>
    <row r="38" spans="1:31" ht="38.25">
      <c r="A38" s="144"/>
      <c r="B38" s="147"/>
      <c r="C38" s="140"/>
      <c r="D38" s="137"/>
      <c r="E38" s="137"/>
      <c r="F38" s="137"/>
      <c r="G38" s="8" t="s">
        <v>15</v>
      </c>
      <c r="H38" s="126"/>
      <c r="I38" s="126"/>
      <c r="J38" s="126"/>
      <c r="K38" s="126"/>
      <c r="L38" s="72"/>
      <c r="M38" s="132"/>
      <c r="N38" s="123"/>
      <c r="O38" s="123"/>
      <c r="P38" s="123"/>
      <c r="Q38" s="123"/>
      <c r="R38" s="72"/>
      <c r="S38" s="123"/>
      <c r="T38" s="65"/>
      <c r="U38" s="65"/>
      <c r="V38" s="65"/>
      <c r="W38" s="65"/>
      <c r="X38" s="72"/>
      <c r="Y38" s="75"/>
      <c r="Z38" s="67"/>
      <c r="AA38" s="67"/>
      <c r="AB38" s="67"/>
      <c r="AC38" s="67"/>
      <c r="AD38" s="69"/>
      <c r="AE38" s="77"/>
    </row>
    <row r="39" spans="1:31" ht="135.75" customHeight="1" thickBot="1">
      <c r="A39" s="145"/>
      <c r="B39" s="148"/>
      <c r="C39" s="141"/>
      <c r="D39" s="142"/>
      <c r="E39" s="138"/>
      <c r="F39" s="142"/>
      <c r="G39" s="11" t="s">
        <v>16</v>
      </c>
      <c r="H39" s="127"/>
      <c r="I39" s="127"/>
      <c r="J39" s="127"/>
      <c r="K39" s="127"/>
      <c r="L39" s="73"/>
      <c r="M39" s="133"/>
      <c r="N39" s="124"/>
      <c r="O39" s="124"/>
      <c r="P39" s="124"/>
      <c r="Q39" s="124"/>
      <c r="R39" s="73"/>
      <c r="S39" s="124"/>
      <c r="T39" s="66"/>
      <c r="U39" s="66"/>
      <c r="V39" s="66"/>
      <c r="W39" s="66"/>
      <c r="X39" s="73"/>
      <c r="Y39" s="76"/>
      <c r="Z39" s="68"/>
      <c r="AA39" s="68"/>
      <c r="AB39" s="68"/>
      <c r="AC39" s="68"/>
      <c r="AD39" s="70"/>
      <c r="AE39" s="78"/>
    </row>
    <row r="40" spans="1:31" ht="36" customHeight="1">
      <c r="A40" s="134" t="s">
        <v>175</v>
      </c>
      <c r="B40" s="136" t="s">
        <v>176</v>
      </c>
      <c r="C40" s="139">
        <v>1</v>
      </c>
      <c r="D40" s="136" t="s">
        <v>177</v>
      </c>
      <c r="E40" s="143" t="s">
        <v>89</v>
      </c>
      <c r="F40" s="136" t="s">
        <v>13</v>
      </c>
      <c r="G40" s="37" t="s">
        <v>14</v>
      </c>
      <c r="H40" s="125" t="s">
        <v>178</v>
      </c>
      <c r="I40" s="125" t="s">
        <v>179</v>
      </c>
      <c r="J40" s="125">
        <v>6471</v>
      </c>
      <c r="K40" s="125" t="s">
        <v>180</v>
      </c>
      <c r="L40" s="128">
        <v>0.7</v>
      </c>
      <c r="M40" s="131" t="s">
        <v>181</v>
      </c>
      <c r="N40" s="122" t="s">
        <v>178</v>
      </c>
      <c r="O40" s="122" t="s">
        <v>179</v>
      </c>
      <c r="P40" s="122">
        <v>8178</v>
      </c>
      <c r="Q40" s="122" t="s">
        <v>617</v>
      </c>
      <c r="R40" s="71">
        <v>0.8</v>
      </c>
      <c r="S40" s="122" t="s">
        <v>618</v>
      </c>
      <c r="T40" s="64" t="s">
        <v>178</v>
      </c>
      <c r="U40" s="64" t="s">
        <v>179</v>
      </c>
      <c r="V40" s="64">
        <v>10927</v>
      </c>
      <c r="W40" s="64" t="s">
        <v>682</v>
      </c>
      <c r="X40" s="71">
        <v>0.8</v>
      </c>
      <c r="Y40" s="64" t="s">
        <v>683</v>
      </c>
      <c r="Z40" s="67" t="s">
        <v>178</v>
      </c>
      <c r="AA40" s="67" t="s">
        <v>179</v>
      </c>
      <c r="AB40" s="175">
        <v>13607</v>
      </c>
      <c r="AC40" s="67" t="s">
        <v>725</v>
      </c>
      <c r="AD40" s="69">
        <v>0.8</v>
      </c>
      <c r="AE40" s="67" t="s">
        <v>683</v>
      </c>
    </row>
    <row r="41" spans="1:31" ht="44.25" customHeight="1">
      <c r="A41" s="134"/>
      <c r="B41" s="137"/>
      <c r="C41" s="140"/>
      <c r="D41" s="137"/>
      <c r="E41" s="137"/>
      <c r="F41" s="137"/>
      <c r="G41" s="8" t="s">
        <v>15</v>
      </c>
      <c r="H41" s="126"/>
      <c r="I41" s="126"/>
      <c r="J41" s="126"/>
      <c r="K41" s="126"/>
      <c r="L41" s="129"/>
      <c r="M41" s="132"/>
      <c r="N41" s="123"/>
      <c r="O41" s="123"/>
      <c r="P41" s="123"/>
      <c r="Q41" s="123"/>
      <c r="R41" s="72"/>
      <c r="S41" s="123"/>
      <c r="T41" s="65"/>
      <c r="U41" s="65"/>
      <c r="V41" s="65"/>
      <c r="W41" s="65"/>
      <c r="X41" s="72"/>
      <c r="Y41" s="65"/>
      <c r="Z41" s="67"/>
      <c r="AA41" s="67"/>
      <c r="AB41" s="175"/>
      <c r="AC41" s="67"/>
      <c r="AD41" s="69"/>
      <c r="AE41" s="67"/>
    </row>
    <row r="42" spans="1:31" ht="240" customHeight="1" thickBot="1">
      <c r="A42" s="135"/>
      <c r="B42" s="138"/>
      <c r="C42" s="141"/>
      <c r="D42" s="142"/>
      <c r="E42" s="138"/>
      <c r="F42" s="142"/>
      <c r="G42" s="11" t="s">
        <v>16</v>
      </c>
      <c r="H42" s="127"/>
      <c r="I42" s="127"/>
      <c r="J42" s="127"/>
      <c r="K42" s="127"/>
      <c r="L42" s="130"/>
      <c r="M42" s="133"/>
      <c r="N42" s="124"/>
      <c r="O42" s="124"/>
      <c r="P42" s="124"/>
      <c r="Q42" s="124"/>
      <c r="R42" s="73"/>
      <c r="S42" s="124"/>
      <c r="T42" s="66"/>
      <c r="U42" s="66"/>
      <c r="V42" s="66"/>
      <c r="W42" s="66"/>
      <c r="X42" s="73"/>
      <c r="Y42" s="66"/>
      <c r="Z42" s="68"/>
      <c r="AA42" s="68"/>
      <c r="AB42" s="176"/>
      <c r="AC42" s="68"/>
      <c r="AD42" s="70"/>
      <c r="AE42" s="68"/>
    </row>
    <row r="43" spans="1:30" ht="23.25" customHeight="1">
      <c r="A43" s="2" t="s">
        <v>71</v>
      </c>
      <c r="L43" s="12">
        <f>(SUM(L10:L42))/11</f>
        <v>0.9227272727272727</v>
      </c>
      <c r="R43" s="12">
        <f>(SUM(R10:R42))/11</f>
        <v>0.9227272727272727</v>
      </c>
      <c r="X43" s="12">
        <f>(SUM(X10:X42))/11</f>
        <v>0.9272727272727274</v>
      </c>
      <c r="AD43" s="12">
        <f>(SUM(AD10:AD42))/11</f>
        <v>0.94</v>
      </c>
    </row>
    <row r="44" ht="14.25" customHeight="1"/>
    <row r="45" ht="15" customHeight="1"/>
  </sheetData>
  <sheetProtection/>
  <mergeCells count="367">
    <mergeCell ref="AB22:AB24"/>
    <mergeCell ref="AB25:AB27"/>
    <mergeCell ref="V25:V27"/>
    <mergeCell ref="V28:V30"/>
    <mergeCell ref="AB31:AB33"/>
    <mergeCell ref="Y28:Y30"/>
    <mergeCell ref="Z25:Z27"/>
    <mergeCell ref="W31:W33"/>
    <mergeCell ref="X31:X33"/>
    <mergeCell ref="Y31:Y33"/>
    <mergeCell ref="V10:V12"/>
    <mergeCell ref="AB40:AB42"/>
    <mergeCell ref="AB37:AB39"/>
    <mergeCell ref="AB34:AB36"/>
    <mergeCell ref="AB13:AB15"/>
    <mergeCell ref="AB16:AB18"/>
    <mergeCell ref="AB19:AB21"/>
    <mergeCell ref="AB28:AB30"/>
    <mergeCell ref="V13:V15"/>
    <mergeCell ref="V22:V24"/>
    <mergeCell ref="V19:V21"/>
    <mergeCell ref="I13:I15"/>
    <mergeCell ref="I16:I18"/>
    <mergeCell ref="I19:I21"/>
    <mergeCell ref="K19:K21"/>
    <mergeCell ref="L19:L21"/>
    <mergeCell ref="M19:M21"/>
    <mergeCell ref="N19:N21"/>
    <mergeCell ref="J13:J15"/>
    <mergeCell ref="R13:R15"/>
    <mergeCell ref="I22:I24"/>
    <mergeCell ref="I25:I27"/>
    <mergeCell ref="I28:I30"/>
    <mergeCell ref="R28:R30"/>
    <mergeCell ref="S28:S30"/>
    <mergeCell ref="Z28:Z30"/>
    <mergeCell ref="T28:T30"/>
    <mergeCell ref="U28:U30"/>
    <mergeCell ref="W28:W30"/>
    <mergeCell ref="X28:X30"/>
    <mergeCell ref="L28:L30"/>
    <mergeCell ref="M28:M30"/>
    <mergeCell ref="N28:N30"/>
    <mergeCell ref="O28:O30"/>
    <mergeCell ref="P28:P30"/>
    <mergeCell ref="Q28:Q30"/>
    <mergeCell ref="A28:A30"/>
    <mergeCell ref="B28:B30"/>
    <mergeCell ref="C28:C30"/>
    <mergeCell ref="D28:D30"/>
    <mergeCell ref="E28:E30"/>
    <mergeCell ref="Q25:Q27"/>
    <mergeCell ref="H28:H30"/>
    <mergeCell ref="J28:J30"/>
    <mergeCell ref="K28:K30"/>
    <mergeCell ref="K25:K27"/>
    <mergeCell ref="L25:L27"/>
    <mergeCell ref="M25:M27"/>
    <mergeCell ref="N25:N27"/>
    <mergeCell ref="O25:O27"/>
    <mergeCell ref="W25:W27"/>
    <mergeCell ref="Z22:Z24"/>
    <mergeCell ref="Y25:Y27"/>
    <mergeCell ref="P22:P24"/>
    <mergeCell ref="Q22:Q24"/>
    <mergeCell ref="R22:R24"/>
    <mergeCell ref="A25:A27"/>
    <mergeCell ref="B25:B27"/>
    <mergeCell ref="C25:C27"/>
    <mergeCell ref="D25:D27"/>
    <mergeCell ref="E25:E27"/>
    <mergeCell ref="H25:H27"/>
    <mergeCell ref="J25:J27"/>
    <mergeCell ref="R25:R27"/>
    <mergeCell ref="S25:S27"/>
    <mergeCell ref="W22:W24"/>
    <mergeCell ref="X22:X24"/>
    <mergeCell ref="Y22:Y24"/>
    <mergeCell ref="P25:P27"/>
    <mergeCell ref="T25:T27"/>
    <mergeCell ref="U25:U27"/>
    <mergeCell ref="X25:X27"/>
    <mergeCell ref="T22:T24"/>
    <mergeCell ref="U22:U24"/>
    <mergeCell ref="J22:J24"/>
    <mergeCell ref="K22:K24"/>
    <mergeCell ref="L22:L24"/>
    <mergeCell ref="M22:M24"/>
    <mergeCell ref="N22:N24"/>
    <mergeCell ref="O22:O24"/>
    <mergeCell ref="Y19:Y21"/>
    <mergeCell ref="Z19:Z21"/>
    <mergeCell ref="A22:A24"/>
    <mergeCell ref="B22:B24"/>
    <mergeCell ref="C22:C24"/>
    <mergeCell ref="D22:D24"/>
    <mergeCell ref="E22:E24"/>
    <mergeCell ref="Q19:Q21"/>
    <mergeCell ref="H22:H24"/>
    <mergeCell ref="S22:S24"/>
    <mergeCell ref="W19:W21"/>
    <mergeCell ref="Y16:Y18"/>
    <mergeCell ref="P19:P21"/>
    <mergeCell ref="Z16:Z18"/>
    <mergeCell ref="A19:A21"/>
    <mergeCell ref="B19:B21"/>
    <mergeCell ref="C19:C21"/>
    <mergeCell ref="D19:D21"/>
    <mergeCell ref="E19:E21"/>
    <mergeCell ref="X19:X21"/>
    <mergeCell ref="H19:H21"/>
    <mergeCell ref="U19:U21"/>
    <mergeCell ref="R16:R18"/>
    <mergeCell ref="S16:S18"/>
    <mergeCell ref="T16:T18"/>
    <mergeCell ref="U16:U18"/>
    <mergeCell ref="O19:O21"/>
    <mergeCell ref="W16:W18"/>
    <mergeCell ref="X16:X18"/>
    <mergeCell ref="L16:L18"/>
    <mergeCell ref="M16:M18"/>
    <mergeCell ref="N16:N18"/>
    <mergeCell ref="O16:O18"/>
    <mergeCell ref="P16:P18"/>
    <mergeCell ref="Q16:Q18"/>
    <mergeCell ref="V16:V18"/>
    <mergeCell ref="Z13:Z15"/>
    <mergeCell ref="A16:A18"/>
    <mergeCell ref="B16:B18"/>
    <mergeCell ref="C16:C18"/>
    <mergeCell ref="D16:D18"/>
    <mergeCell ref="E16:E18"/>
    <mergeCell ref="Q13:Q15"/>
    <mergeCell ref="H16:H18"/>
    <mergeCell ref="J16:J18"/>
    <mergeCell ref="K16:K18"/>
    <mergeCell ref="S13:S15"/>
    <mergeCell ref="K13:K15"/>
    <mergeCell ref="L13:L15"/>
    <mergeCell ref="M13:M15"/>
    <mergeCell ref="N13:N15"/>
    <mergeCell ref="O13:O15"/>
    <mergeCell ref="A13:A15"/>
    <mergeCell ref="B13:B15"/>
    <mergeCell ref="C13:C15"/>
    <mergeCell ref="D13:D15"/>
    <mergeCell ref="E13:E15"/>
    <mergeCell ref="H13:H15"/>
    <mergeCell ref="F13:F15"/>
    <mergeCell ref="W10:W12"/>
    <mergeCell ref="X10:X12"/>
    <mergeCell ref="Y10:Y12"/>
    <mergeCell ref="P13:P15"/>
    <mergeCell ref="T13:T15"/>
    <mergeCell ref="U13:U15"/>
    <mergeCell ref="X13:X15"/>
    <mergeCell ref="Y13:Y15"/>
    <mergeCell ref="W13:W15"/>
    <mergeCell ref="P10:P12"/>
    <mergeCell ref="Q10:Q12"/>
    <mergeCell ref="R10:R12"/>
    <mergeCell ref="S10:S12"/>
    <mergeCell ref="T10:T12"/>
    <mergeCell ref="U10:U12"/>
    <mergeCell ref="A10:A12"/>
    <mergeCell ref="B10:B12"/>
    <mergeCell ref="C10:C12"/>
    <mergeCell ref="D10:D12"/>
    <mergeCell ref="E10:E12"/>
    <mergeCell ref="I10:I12"/>
    <mergeCell ref="F10:F12"/>
    <mergeCell ref="H8:I8"/>
    <mergeCell ref="L8:L9"/>
    <mergeCell ref="F8:F9"/>
    <mergeCell ref="J8:J9"/>
    <mergeCell ref="K8:K9"/>
    <mergeCell ref="G8:G9"/>
    <mergeCell ref="Y8:Y9"/>
    <mergeCell ref="M8:M9"/>
    <mergeCell ref="N8:O8"/>
    <mergeCell ref="R8:R9"/>
    <mergeCell ref="S8:S9"/>
    <mergeCell ref="A8:A9"/>
    <mergeCell ref="B8:B9"/>
    <mergeCell ref="C8:C9"/>
    <mergeCell ref="D8:D9"/>
    <mergeCell ref="E8:E9"/>
    <mergeCell ref="AA13:AA15"/>
    <mergeCell ref="F16:F18"/>
    <mergeCell ref="AA16:AA18"/>
    <mergeCell ref="H10:H12"/>
    <mergeCell ref="J10:J12"/>
    <mergeCell ref="K10:K12"/>
    <mergeCell ref="L10:L12"/>
    <mergeCell ref="N10:N12"/>
    <mergeCell ref="O10:O12"/>
    <mergeCell ref="M10:M12"/>
    <mergeCell ref="F19:F21"/>
    <mergeCell ref="AA19:AA21"/>
    <mergeCell ref="F22:F24"/>
    <mergeCell ref="AA22:AA24"/>
    <mergeCell ref="F25:F27"/>
    <mergeCell ref="AA25:AA27"/>
    <mergeCell ref="J19:J21"/>
    <mergeCell ref="R19:R21"/>
    <mergeCell ref="S19:S21"/>
    <mergeCell ref="T19:T21"/>
    <mergeCell ref="F28:F30"/>
    <mergeCell ref="AA28:AA30"/>
    <mergeCell ref="A31:A33"/>
    <mergeCell ref="B31:B33"/>
    <mergeCell ref="C31:C33"/>
    <mergeCell ref="D31:D33"/>
    <mergeCell ref="E31:E33"/>
    <mergeCell ref="F31:F33"/>
    <mergeCell ref="H31:H33"/>
    <mergeCell ref="I31:I33"/>
    <mergeCell ref="J31:J33"/>
    <mergeCell ref="K31:K33"/>
    <mergeCell ref="L31:L33"/>
    <mergeCell ref="M31:M33"/>
    <mergeCell ref="N31:N33"/>
    <mergeCell ref="O31:O33"/>
    <mergeCell ref="Z31:Z33"/>
    <mergeCell ref="AA31:AA33"/>
    <mergeCell ref="P31:P33"/>
    <mergeCell ref="Q31:Q33"/>
    <mergeCell ref="R31:R33"/>
    <mergeCell ref="S31:S33"/>
    <mergeCell ref="T31:T33"/>
    <mergeCell ref="V31:V33"/>
    <mergeCell ref="U31:U33"/>
    <mergeCell ref="A34:A36"/>
    <mergeCell ref="B34:B36"/>
    <mergeCell ref="C34:C36"/>
    <mergeCell ref="D34:D36"/>
    <mergeCell ref="E34:E36"/>
    <mergeCell ref="F34:F36"/>
    <mergeCell ref="S34:S36"/>
    <mergeCell ref="H34:H36"/>
    <mergeCell ref="I34:I36"/>
    <mergeCell ref="J34:J36"/>
    <mergeCell ref="K34:K36"/>
    <mergeCell ref="L34:L36"/>
    <mergeCell ref="M34:M36"/>
    <mergeCell ref="T34:T36"/>
    <mergeCell ref="U34:U36"/>
    <mergeCell ref="W34:W36"/>
    <mergeCell ref="X34:X36"/>
    <mergeCell ref="Y34:Y36"/>
    <mergeCell ref="N34:N36"/>
    <mergeCell ref="O34:O36"/>
    <mergeCell ref="P34:P36"/>
    <mergeCell ref="Q34:Q36"/>
    <mergeCell ref="R34:R36"/>
    <mergeCell ref="Z34:Z36"/>
    <mergeCell ref="AA34:AA36"/>
    <mergeCell ref="A37:A39"/>
    <mergeCell ref="B37:B39"/>
    <mergeCell ref="C37:C39"/>
    <mergeCell ref="D37:D39"/>
    <mergeCell ref="E37:E39"/>
    <mergeCell ref="F37:F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A40:A42"/>
    <mergeCell ref="B40:B42"/>
    <mergeCell ref="C40:C42"/>
    <mergeCell ref="D40:D42"/>
    <mergeCell ref="E40:E42"/>
    <mergeCell ref="F40:F42"/>
    <mergeCell ref="S40:S42"/>
    <mergeCell ref="H40:H42"/>
    <mergeCell ref="I40:I42"/>
    <mergeCell ref="J40:J42"/>
    <mergeCell ref="K40:K42"/>
    <mergeCell ref="L40:L42"/>
    <mergeCell ref="M40:M42"/>
    <mergeCell ref="T40:T42"/>
    <mergeCell ref="U40:U42"/>
    <mergeCell ref="W40:W42"/>
    <mergeCell ref="X40:X42"/>
    <mergeCell ref="Y40:Y42"/>
    <mergeCell ref="N40:N42"/>
    <mergeCell ref="O40:O42"/>
    <mergeCell ref="P40:P42"/>
    <mergeCell ref="Q40:Q42"/>
    <mergeCell ref="R40:R42"/>
    <mergeCell ref="C1:AE4"/>
    <mergeCell ref="D5:AE5"/>
    <mergeCell ref="A6:AE6"/>
    <mergeCell ref="N7:S7"/>
    <mergeCell ref="T7:Y7"/>
    <mergeCell ref="Z7:AE7"/>
    <mergeCell ref="A5:B5"/>
    <mergeCell ref="A1:B4"/>
    <mergeCell ref="A7:G7"/>
    <mergeCell ref="H7:M7"/>
    <mergeCell ref="T8:U8"/>
    <mergeCell ref="W8:W9"/>
    <mergeCell ref="Q8:Q9"/>
    <mergeCell ref="V8:V9"/>
    <mergeCell ref="P8:P9"/>
    <mergeCell ref="X8:X9"/>
    <mergeCell ref="Z8:AA8"/>
    <mergeCell ref="AB8:AB9"/>
    <mergeCell ref="AC8:AC9"/>
    <mergeCell ref="AD8:AD9"/>
    <mergeCell ref="AE8:AE9"/>
    <mergeCell ref="AC10:AC12"/>
    <mergeCell ref="AD10:AD12"/>
    <mergeCell ref="AE10:AE12"/>
    <mergeCell ref="AA10:AA12"/>
    <mergeCell ref="Z10:Z12"/>
    <mergeCell ref="AC13:AC15"/>
    <mergeCell ref="AD13:AD15"/>
    <mergeCell ref="AE13:AE15"/>
    <mergeCell ref="AC16:AC18"/>
    <mergeCell ref="AD16:AD18"/>
    <mergeCell ref="AE16:AE18"/>
    <mergeCell ref="AC19:AC21"/>
    <mergeCell ref="AD19:AD21"/>
    <mergeCell ref="AE19:AE21"/>
    <mergeCell ref="AC22:AC24"/>
    <mergeCell ref="AD22:AD24"/>
    <mergeCell ref="AE22:AE24"/>
    <mergeCell ref="AE25:AE27"/>
    <mergeCell ref="AC28:AC30"/>
    <mergeCell ref="AD28:AD30"/>
    <mergeCell ref="AE28:AE30"/>
    <mergeCell ref="AC31:AC33"/>
    <mergeCell ref="AD31:AD33"/>
    <mergeCell ref="AE31:AE33"/>
    <mergeCell ref="AC25:AC27"/>
    <mergeCell ref="AD25:AD27"/>
    <mergeCell ref="Y37:Y39"/>
    <mergeCell ref="AE40:AE42"/>
    <mergeCell ref="AC34:AC36"/>
    <mergeCell ref="AD34:AD36"/>
    <mergeCell ref="AE34:AE36"/>
    <mergeCell ref="AC37:AC39"/>
    <mergeCell ref="AD37:AD39"/>
    <mergeCell ref="AE37:AE39"/>
    <mergeCell ref="Z37:Z39"/>
    <mergeCell ref="AA37:AA39"/>
    <mergeCell ref="AB10:AB12"/>
    <mergeCell ref="V34:V36"/>
    <mergeCell ref="V37:V39"/>
    <mergeCell ref="V40:V42"/>
    <mergeCell ref="AC40:AC42"/>
    <mergeCell ref="AD40:AD42"/>
    <mergeCell ref="Z40:Z42"/>
    <mergeCell ref="AA40:AA42"/>
    <mergeCell ref="W37:W39"/>
    <mergeCell ref="X37:X39"/>
  </mergeCells>
  <printOptions/>
  <pageMargins left="0.7" right="0.7" top="0.75" bottom="0.75" header="0.3" footer="0.3"/>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E25"/>
  <sheetViews>
    <sheetView zoomScale="80" zoomScaleNormal="80" zoomScalePageLayoutView="0" workbookViewId="0" topLeftCell="A7">
      <pane xSplit="1" topLeftCell="T1" activePane="topRight" state="frozen"/>
      <selection pane="topLeft" activeCell="A1" sqref="A1"/>
      <selection pane="topRight" activeCell="Z7" sqref="Z7:AE7"/>
    </sheetView>
  </sheetViews>
  <sheetFormatPr defaultColWidth="11.421875" defaultRowHeight="15"/>
  <cols>
    <col min="1" max="1" width="24.28125" style="2" customWidth="1"/>
    <col min="2" max="3" width="24.7109375" style="2" customWidth="1"/>
    <col min="4" max="4" width="17.7109375" style="2" customWidth="1"/>
    <col min="5" max="5" width="12.7109375" style="2" customWidth="1"/>
    <col min="6" max="6" width="12.421875" style="2" customWidth="1"/>
    <col min="7" max="7" width="12.00390625" style="2" customWidth="1"/>
    <col min="8" max="8" width="20.8515625" style="2" customWidth="1"/>
    <col min="9" max="9" width="13.57421875" style="2" customWidth="1"/>
    <col min="10" max="10" width="15.421875" style="2" customWidth="1"/>
    <col min="11" max="11" width="17.421875" style="2" customWidth="1"/>
    <col min="12" max="12" width="12.421875" style="2" customWidth="1"/>
    <col min="13" max="13" width="21.57421875" style="2" customWidth="1"/>
    <col min="14" max="14" width="19.00390625" style="2" customWidth="1"/>
    <col min="15" max="15" width="14.28125" style="2" customWidth="1"/>
    <col min="16" max="16" width="16.421875" style="2" customWidth="1"/>
    <col min="17" max="17" width="25.00390625" style="2" customWidth="1"/>
    <col min="18" max="18" width="11.421875" style="2" customWidth="1"/>
    <col min="19" max="19" width="19.57421875" style="2" customWidth="1"/>
    <col min="20" max="20" width="20.421875" style="2" customWidth="1"/>
    <col min="21" max="21" width="11.421875" style="2" customWidth="1"/>
    <col min="22" max="22" width="17.421875" style="2" customWidth="1"/>
    <col min="23" max="23" width="21.00390625" style="2" customWidth="1"/>
    <col min="24" max="24" width="11.421875" style="2" customWidth="1"/>
    <col min="25" max="25" width="15.57421875" style="2" customWidth="1"/>
    <col min="26" max="26" width="19.421875" style="2" customWidth="1"/>
    <col min="27" max="27" width="13.00390625" style="2" customWidth="1"/>
    <col min="28" max="28" width="17.28125" style="2" customWidth="1"/>
    <col min="29" max="29" width="19.421875" style="2" customWidth="1"/>
    <col min="30" max="30" width="11.421875" style="2" customWidth="1"/>
    <col min="31" max="31" width="19.28125" style="2" customWidth="1"/>
    <col min="32" max="16384" width="11.421875" style="2" customWidth="1"/>
  </cols>
  <sheetData>
    <row r="1" spans="1:31" ht="19.5" customHeight="1">
      <c r="A1" s="112"/>
      <c r="B1" s="113"/>
      <c r="C1" s="90" t="s">
        <v>270</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row>
    <row r="2" spans="1:31"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row>
    <row r="4" spans="1:31"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s="4" customFormat="1"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7"/>
    </row>
    <row r="6" spans="1:31" s="4" customFormat="1" ht="12.75">
      <c r="A6" s="98" t="s">
        <v>532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ht="14.25" customHeight="1">
      <c r="A7" s="118" t="s">
        <v>666</v>
      </c>
      <c r="B7" s="119"/>
      <c r="C7" s="119"/>
      <c r="D7" s="119"/>
      <c r="E7" s="119"/>
      <c r="F7" s="119"/>
      <c r="G7" s="119"/>
      <c r="H7" s="212" t="s">
        <v>18</v>
      </c>
      <c r="I7" s="212"/>
      <c r="J7" s="212"/>
      <c r="K7" s="212"/>
      <c r="L7" s="212"/>
      <c r="M7" s="212"/>
      <c r="N7" s="101" t="s">
        <v>19</v>
      </c>
      <c r="O7" s="102"/>
      <c r="P7" s="102"/>
      <c r="Q7" s="102"/>
      <c r="R7" s="102"/>
      <c r="S7" s="103"/>
      <c r="T7" s="104" t="s">
        <v>20</v>
      </c>
      <c r="U7" s="105"/>
      <c r="V7" s="105"/>
      <c r="W7" s="105"/>
      <c r="X7" s="105"/>
      <c r="Y7" s="106"/>
      <c r="Z7" s="107" t="s">
        <v>21</v>
      </c>
      <c r="AA7" s="108"/>
      <c r="AB7" s="108"/>
      <c r="AC7" s="108"/>
      <c r="AD7" s="108"/>
      <c r="AE7" s="109"/>
    </row>
    <row r="8" spans="1:31" ht="20.25" customHeight="1">
      <c r="A8" s="179" t="s">
        <v>85</v>
      </c>
      <c r="B8" s="181" t="s">
        <v>50</v>
      </c>
      <c r="C8" s="181" t="s">
        <v>86</v>
      </c>
      <c r="D8" s="181" t="s">
        <v>17</v>
      </c>
      <c r="E8" s="181" t="s">
        <v>1</v>
      </c>
      <c r="F8" s="181" t="s">
        <v>2</v>
      </c>
      <c r="G8" s="181" t="s">
        <v>3</v>
      </c>
      <c r="H8" s="183" t="s">
        <v>4</v>
      </c>
      <c r="I8" s="184"/>
      <c r="J8" s="181" t="s">
        <v>533</v>
      </c>
      <c r="K8" s="181" t="s">
        <v>0</v>
      </c>
      <c r="L8" s="181" t="s">
        <v>8</v>
      </c>
      <c r="M8" s="181" t="s">
        <v>5</v>
      </c>
      <c r="N8" s="183" t="s">
        <v>4</v>
      </c>
      <c r="O8" s="184"/>
      <c r="P8" s="181" t="s">
        <v>533</v>
      </c>
      <c r="Q8" s="181" t="s">
        <v>0</v>
      </c>
      <c r="R8" s="181" t="s">
        <v>9</v>
      </c>
      <c r="S8" s="181" t="s">
        <v>5</v>
      </c>
      <c r="T8" s="183" t="s">
        <v>4</v>
      </c>
      <c r="U8" s="184"/>
      <c r="V8" s="181" t="s">
        <v>533</v>
      </c>
      <c r="W8" s="181" t="s">
        <v>0</v>
      </c>
      <c r="X8" s="181" t="s">
        <v>10</v>
      </c>
      <c r="Y8" s="181" t="s">
        <v>5</v>
      </c>
      <c r="Z8" s="183" t="s">
        <v>4</v>
      </c>
      <c r="AA8" s="184"/>
      <c r="AB8" s="181" t="s">
        <v>533</v>
      </c>
      <c r="AC8" s="181" t="s">
        <v>0</v>
      </c>
      <c r="AD8" s="181" t="s">
        <v>11</v>
      </c>
      <c r="AE8" s="177" t="s">
        <v>5</v>
      </c>
    </row>
    <row r="9" spans="1:31" ht="41.25" customHeight="1">
      <c r="A9" s="180"/>
      <c r="B9" s="182"/>
      <c r="C9" s="182"/>
      <c r="D9" s="182"/>
      <c r="E9" s="182"/>
      <c r="F9" s="182"/>
      <c r="G9" s="182"/>
      <c r="H9" s="13" t="s">
        <v>6</v>
      </c>
      <c r="I9" s="14" t="s">
        <v>7</v>
      </c>
      <c r="J9" s="182"/>
      <c r="K9" s="182"/>
      <c r="L9" s="182"/>
      <c r="M9" s="182"/>
      <c r="N9" s="14" t="s">
        <v>6</v>
      </c>
      <c r="O9" s="14" t="s">
        <v>7</v>
      </c>
      <c r="P9" s="182"/>
      <c r="Q9" s="182"/>
      <c r="R9" s="182"/>
      <c r="S9" s="182"/>
      <c r="T9" s="14" t="s">
        <v>6</v>
      </c>
      <c r="U9" s="14" t="s">
        <v>7</v>
      </c>
      <c r="V9" s="182"/>
      <c r="W9" s="182"/>
      <c r="X9" s="182"/>
      <c r="Y9" s="182"/>
      <c r="Z9" s="14" t="s">
        <v>6</v>
      </c>
      <c r="AA9" s="14" t="s">
        <v>7</v>
      </c>
      <c r="AB9" s="182"/>
      <c r="AC9" s="182"/>
      <c r="AD9" s="182"/>
      <c r="AE9" s="178"/>
    </row>
    <row r="10" spans="1:31" ht="24" customHeight="1">
      <c r="A10" s="185" t="s">
        <v>271</v>
      </c>
      <c r="B10" s="188" t="s">
        <v>272</v>
      </c>
      <c r="C10" s="153">
        <v>48</v>
      </c>
      <c r="D10" s="188" t="s">
        <v>534</v>
      </c>
      <c r="E10" s="143" t="s">
        <v>89</v>
      </c>
      <c r="F10" s="143" t="s">
        <v>13</v>
      </c>
      <c r="G10" s="7" t="s">
        <v>14</v>
      </c>
      <c r="H10" s="149" t="s">
        <v>273</v>
      </c>
      <c r="I10" s="149" t="s">
        <v>535</v>
      </c>
      <c r="J10" s="149">
        <v>42</v>
      </c>
      <c r="K10" s="191" t="s">
        <v>274</v>
      </c>
      <c r="L10" s="79">
        <v>1</v>
      </c>
      <c r="M10" s="194" t="s">
        <v>410</v>
      </c>
      <c r="N10" s="197" t="s">
        <v>273</v>
      </c>
      <c r="O10" s="158" t="s">
        <v>535</v>
      </c>
      <c r="P10" s="158">
        <v>119</v>
      </c>
      <c r="Q10" s="158" t="s">
        <v>536</v>
      </c>
      <c r="R10" s="79">
        <v>1</v>
      </c>
      <c r="S10" s="169" t="s">
        <v>410</v>
      </c>
      <c r="T10" s="163" t="s">
        <v>273</v>
      </c>
      <c r="U10" s="163" t="s">
        <v>535</v>
      </c>
      <c r="V10" s="163">
        <v>105</v>
      </c>
      <c r="W10" s="163" t="s">
        <v>659</v>
      </c>
      <c r="X10" s="79">
        <v>1</v>
      </c>
      <c r="Y10" s="156" t="s">
        <v>410</v>
      </c>
      <c r="Z10" s="61" t="s">
        <v>273</v>
      </c>
      <c r="AA10" s="61" t="s">
        <v>804</v>
      </c>
      <c r="AB10" s="61">
        <v>105</v>
      </c>
      <c r="AC10" s="61" t="s">
        <v>805</v>
      </c>
      <c r="AD10" s="79">
        <v>1</v>
      </c>
      <c r="AE10" s="81" t="s">
        <v>410</v>
      </c>
    </row>
    <row r="11" spans="1:31" ht="38.25">
      <c r="A11" s="186"/>
      <c r="B11" s="189"/>
      <c r="C11" s="154"/>
      <c r="D11" s="189"/>
      <c r="E11" s="137"/>
      <c r="F11" s="137"/>
      <c r="G11" s="8" t="s">
        <v>15</v>
      </c>
      <c r="H11" s="126"/>
      <c r="I11" s="126"/>
      <c r="J11" s="126"/>
      <c r="K11" s="192"/>
      <c r="L11" s="72"/>
      <c r="M11" s="195"/>
      <c r="N11" s="198"/>
      <c r="O11" s="123"/>
      <c r="P11" s="123"/>
      <c r="Q11" s="123"/>
      <c r="R11" s="72"/>
      <c r="S11" s="170"/>
      <c r="T11" s="65"/>
      <c r="U11" s="65"/>
      <c r="V11" s="65"/>
      <c r="W11" s="65"/>
      <c r="X11" s="72"/>
      <c r="Y11" s="75"/>
      <c r="Z11" s="62"/>
      <c r="AA11" s="62"/>
      <c r="AB11" s="62"/>
      <c r="AC11" s="62"/>
      <c r="AD11" s="72"/>
      <c r="AE11" s="82"/>
    </row>
    <row r="12" spans="1:31" ht="96.75" customHeight="1">
      <c r="A12" s="187"/>
      <c r="B12" s="190"/>
      <c r="C12" s="168"/>
      <c r="D12" s="190"/>
      <c r="E12" s="138"/>
      <c r="F12" s="138"/>
      <c r="G12" s="9" t="s">
        <v>16</v>
      </c>
      <c r="H12" s="150"/>
      <c r="I12" s="150"/>
      <c r="J12" s="150"/>
      <c r="K12" s="193"/>
      <c r="L12" s="80"/>
      <c r="M12" s="196"/>
      <c r="N12" s="199"/>
      <c r="O12" s="159"/>
      <c r="P12" s="159"/>
      <c r="Q12" s="159"/>
      <c r="R12" s="80"/>
      <c r="S12" s="171"/>
      <c r="T12" s="164"/>
      <c r="U12" s="164"/>
      <c r="V12" s="164"/>
      <c r="W12" s="164"/>
      <c r="X12" s="80"/>
      <c r="Y12" s="157"/>
      <c r="Z12" s="63"/>
      <c r="AA12" s="63"/>
      <c r="AB12" s="63"/>
      <c r="AC12" s="63"/>
      <c r="AD12" s="80"/>
      <c r="AE12" s="83"/>
    </row>
    <row r="13" spans="1:31" ht="24" customHeight="1">
      <c r="A13" s="185" t="s">
        <v>275</v>
      </c>
      <c r="B13" s="188" t="s">
        <v>276</v>
      </c>
      <c r="C13" s="153">
        <v>1</v>
      </c>
      <c r="D13" s="188" t="s">
        <v>537</v>
      </c>
      <c r="E13" s="143" t="s">
        <v>89</v>
      </c>
      <c r="F13" s="143" t="s">
        <v>538</v>
      </c>
      <c r="G13" s="7" t="s">
        <v>14</v>
      </c>
      <c r="H13" s="149" t="s">
        <v>277</v>
      </c>
      <c r="I13" s="149" t="s">
        <v>539</v>
      </c>
      <c r="J13" s="149">
        <v>1</v>
      </c>
      <c r="K13" s="191" t="s">
        <v>278</v>
      </c>
      <c r="L13" s="79">
        <v>1</v>
      </c>
      <c r="M13" s="149" t="s">
        <v>394</v>
      </c>
      <c r="N13" s="197" t="s">
        <v>277</v>
      </c>
      <c r="O13" s="158" t="s">
        <v>394</v>
      </c>
      <c r="P13" s="158" t="s">
        <v>394</v>
      </c>
      <c r="Q13" s="158" t="s">
        <v>394</v>
      </c>
      <c r="R13" s="200">
        <v>1</v>
      </c>
      <c r="S13" s="158" t="s">
        <v>394</v>
      </c>
      <c r="T13" s="163" t="s">
        <v>277</v>
      </c>
      <c r="U13" s="163" t="s">
        <v>539</v>
      </c>
      <c r="V13" s="163" t="s">
        <v>394</v>
      </c>
      <c r="W13" s="163" t="s">
        <v>660</v>
      </c>
      <c r="X13" s="79">
        <v>1</v>
      </c>
      <c r="Y13" s="163" t="s">
        <v>394</v>
      </c>
      <c r="Z13" s="61" t="s">
        <v>277</v>
      </c>
      <c r="AA13" s="61" t="s">
        <v>539</v>
      </c>
      <c r="AB13" s="61" t="s">
        <v>394</v>
      </c>
      <c r="AC13" s="61" t="s">
        <v>660</v>
      </c>
      <c r="AD13" s="79">
        <v>1</v>
      </c>
      <c r="AE13" s="61" t="s">
        <v>394</v>
      </c>
    </row>
    <row r="14" spans="1:31" ht="38.25">
      <c r="A14" s="186"/>
      <c r="B14" s="189"/>
      <c r="C14" s="154"/>
      <c r="D14" s="189"/>
      <c r="E14" s="137"/>
      <c r="F14" s="137"/>
      <c r="G14" s="8" t="s">
        <v>15</v>
      </c>
      <c r="H14" s="126"/>
      <c r="I14" s="126"/>
      <c r="J14" s="126"/>
      <c r="K14" s="192"/>
      <c r="L14" s="72"/>
      <c r="M14" s="126"/>
      <c r="N14" s="198"/>
      <c r="O14" s="123"/>
      <c r="P14" s="123"/>
      <c r="Q14" s="123"/>
      <c r="R14" s="201"/>
      <c r="S14" s="123"/>
      <c r="T14" s="65"/>
      <c r="U14" s="65"/>
      <c r="V14" s="65"/>
      <c r="W14" s="65"/>
      <c r="X14" s="72"/>
      <c r="Y14" s="65"/>
      <c r="Z14" s="62"/>
      <c r="AA14" s="62"/>
      <c r="AB14" s="62"/>
      <c r="AC14" s="62"/>
      <c r="AD14" s="72"/>
      <c r="AE14" s="62"/>
    </row>
    <row r="15" spans="1:31" ht="38.25">
      <c r="A15" s="187"/>
      <c r="B15" s="190"/>
      <c r="C15" s="168"/>
      <c r="D15" s="190"/>
      <c r="E15" s="138"/>
      <c r="F15" s="138"/>
      <c r="G15" s="9" t="s">
        <v>16</v>
      </c>
      <c r="H15" s="150"/>
      <c r="I15" s="150"/>
      <c r="J15" s="150"/>
      <c r="K15" s="193"/>
      <c r="L15" s="80"/>
      <c r="M15" s="150"/>
      <c r="N15" s="199"/>
      <c r="O15" s="159"/>
      <c r="P15" s="159"/>
      <c r="Q15" s="159"/>
      <c r="R15" s="202"/>
      <c r="S15" s="159"/>
      <c r="T15" s="164"/>
      <c r="U15" s="164"/>
      <c r="V15" s="164"/>
      <c r="W15" s="164"/>
      <c r="X15" s="80"/>
      <c r="Y15" s="164"/>
      <c r="Z15" s="63"/>
      <c r="AA15" s="63"/>
      <c r="AB15" s="63"/>
      <c r="AC15" s="63"/>
      <c r="AD15" s="80"/>
      <c r="AE15" s="63"/>
    </row>
    <row r="16" spans="1:31" ht="25.5">
      <c r="A16" s="188" t="s">
        <v>279</v>
      </c>
      <c r="B16" s="188" t="s">
        <v>280</v>
      </c>
      <c r="C16" s="153">
        <v>12</v>
      </c>
      <c r="D16" s="188" t="s">
        <v>540</v>
      </c>
      <c r="E16" s="143" t="s">
        <v>89</v>
      </c>
      <c r="F16" s="143" t="s">
        <v>13</v>
      </c>
      <c r="G16" s="7" t="s">
        <v>14</v>
      </c>
      <c r="H16" s="149" t="s">
        <v>281</v>
      </c>
      <c r="I16" s="149" t="s">
        <v>541</v>
      </c>
      <c r="J16" s="149">
        <v>8</v>
      </c>
      <c r="K16" s="191" t="s">
        <v>282</v>
      </c>
      <c r="L16" s="79">
        <v>1</v>
      </c>
      <c r="M16" s="194" t="s">
        <v>411</v>
      </c>
      <c r="N16" s="197" t="s">
        <v>281</v>
      </c>
      <c r="O16" s="158" t="s">
        <v>541</v>
      </c>
      <c r="P16" s="158">
        <v>8</v>
      </c>
      <c r="Q16" s="169" t="s">
        <v>282</v>
      </c>
      <c r="R16" s="79">
        <v>1</v>
      </c>
      <c r="S16" s="169" t="s">
        <v>542</v>
      </c>
      <c r="T16" s="163" t="s">
        <v>281</v>
      </c>
      <c r="U16" s="163" t="s">
        <v>541</v>
      </c>
      <c r="V16" s="163">
        <v>5</v>
      </c>
      <c r="W16" s="203" t="s">
        <v>661</v>
      </c>
      <c r="X16" s="79">
        <v>1</v>
      </c>
      <c r="Y16" s="156" t="s">
        <v>662</v>
      </c>
      <c r="Z16" s="61" t="s">
        <v>273</v>
      </c>
      <c r="AA16" s="61" t="s">
        <v>541</v>
      </c>
      <c r="AB16" s="61">
        <v>5</v>
      </c>
      <c r="AC16" s="81" t="s">
        <v>806</v>
      </c>
      <c r="AD16" s="79">
        <v>1</v>
      </c>
      <c r="AE16" s="81" t="s">
        <v>662</v>
      </c>
    </row>
    <row r="17" spans="1:31" ht="23.25" customHeight="1">
      <c r="A17" s="189"/>
      <c r="B17" s="189"/>
      <c r="C17" s="154"/>
      <c r="D17" s="189"/>
      <c r="E17" s="137"/>
      <c r="F17" s="137"/>
      <c r="G17" s="8" t="s">
        <v>15</v>
      </c>
      <c r="H17" s="126"/>
      <c r="I17" s="126"/>
      <c r="J17" s="126"/>
      <c r="K17" s="192"/>
      <c r="L17" s="72"/>
      <c r="M17" s="195"/>
      <c r="N17" s="198"/>
      <c r="O17" s="123"/>
      <c r="P17" s="123"/>
      <c r="Q17" s="170"/>
      <c r="R17" s="72"/>
      <c r="S17" s="170"/>
      <c r="T17" s="65"/>
      <c r="U17" s="65"/>
      <c r="V17" s="65"/>
      <c r="W17" s="204"/>
      <c r="X17" s="72"/>
      <c r="Y17" s="75"/>
      <c r="Z17" s="62"/>
      <c r="AA17" s="62"/>
      <c r="AB17" s="62"/>
      <c r="AC17" s="82"/>
      <c r="AD17" s="72"/>
      <c r="AE17" s="82"/>
    </row>
    <row r="18" spans="1:31" ht="63.75" customHeight="1">
      <c r="A18" s="190"/>
      <c r="B18" s="190"/>
      <c r="C18" s="168"/>
      <c r="D18" s="190"/>
      <c r="E18" s="138"/>
      <c r="F18" s="138"/>
      <c r="G18" s="9" t="s">
        <v>16</v>
      </c>
      <c r="H18" s="150"/>
      <c r="I18" s="150"/>
      <c r="J18" s="150"/>
      <c r="K18" s="193"/>
      <c r="L18" s="80"/>
      <c r="M18" s="196"/>
      <c r="N18" s="199"/>
      <c r="O18" s="159"/>
      <c r="P18" s="159"/>
      <c r="Q18" s="171"/>
      <c r="R18" s="80"/>
      <c r="S18" s="171"/>
      <c r="T18" s="164"/>
      <c r="U18" s="164"/>
      <c r="V18" s="164"/>
      <c r="W18" s="205"/>
      <c r="X18" s="80"/>
      <c r="Y18" s="157"/>
      <c r="Z18" s="63"/>
      <c r="AA18" s="63"/>
      <c r="AB18" s="63"/>
      <c r="AC18" s="83"/>
      <c r="AD18" s="80"/>
      <c r="AE18" s="83"/>
    </row>
    <row r="19" spans="1:31" ht="24" customHeight="1">
      <c r="A19" s="188" t="s">
        <v>412</v>
      </c>
      <c r="B19" s="188" t="s">
        <v>280</v>
      </c>
      <c r="C19" s="153">
        <v>2</v>
      </c>
      <c r="D19" s="188" t="s">
        <v>283</v>
      </c>
      <c r="E19" s="143" t="s">
        <v>89</v>
      </c>
      <c r="F19" s="143" t="s">
        <v>257</v>
      </c>
      <c r="G19" s="7" t="s">
        <v>14</v>
      </c>
      <c r="H19" s="149" t="s">
        <v>277</v>
      </c>
      <c r="I19" s="149" t="s">
        <v>543</v>
      </c>
      <c r="J19" s="149">
        <f>1/2*100</f>
        <v>50</v>
      </c>
      <c r="K19" s="191" t="s">
        <v>284</v>
      </c>
      <c r="L19" s="79">
        <v>1</v>
      </c>
      <c r="M19" s="194" t="s">
        <v>413</v>
      </c>
      <c r="N19" s="197" t="s">
        <v>277</v>
      </c>
      <c r="O19" s="158" t="s">
        <v>808</v>
      </c>
      <c r="P19" s="158">
        <f>0/2*100</f>
        <v>0</v>
      </c>
      <c r="Q19" s="158" t="s">
        <v>544</v>
      </c>
      <c r="R19" s="200">
        <v>1</v>
      </c>
      <c r="S19" s="158" t="s">
        <v>545</v>
      </c>
      <c r="T19" s="163" t="s">
        <v>277</v>
      </c>
      <c r="U19" s="163" t="s">
        <v>808</v>
      </c>
      <c r="V19" s="163" t="s">
        <v>394</v>
      </c>
      <c r="W19" s="163" t="s">
        <v>544</v>
      </c>
      <c r="X19" s="200">
        <v>1</v>
      </c>
      <c r="Y19" s="163" t="s">
        <v>663</v>
      </c>
      <c r="Z19" s="61" t="s">
        <v>277</v>
      </c>
      <c r="AA19" s="61" t="s">
        <v>809</v>
      </c>
      <c r="AB19" s="61">
        <v>1</v>
      </c>
      <c r="AC19" s="61" t="s">
        <v>810</v>
      </c>
      <c r="AD19" s="79">
        <v>1</v>
      </c>
      <c r="AE19" s="81" t="s">
        <v>807</v>
      </c>
    </row>
    <row r="20" spans="1:31" ht="38.25">
      <c r="A20" s="189"/>
      <c r="B20" s="189"/>
      <c r="C20" s="154"/>
      <c r="D20" s="189"/>
      <c r="E20" s="137"/>
      <c r="F20" s="137"/>
      <c r="G20" s="8" t="s">
        <v>15</v>
      </c>
      <c r="H20" s="126"/>
      <c r="I20" s="126"/>
      <c r="J20" s="126"/>
      <c r="K20" s="192"/>
      <c r="L20" s="72"/>
      <c r="M20" s="195"/>
      <c r="N20" s="198"/>
      <c r="O20" s="123"/>
      <c r="P20" s="123"/>
      <c r="Q20" s="123"/>
      <c r="R20" s="201"/>
      <c r="S20" s="123"/>
      <c r="T20" s="65"/>
      <c r="U20" s="65"/>
      <c r="V20" s="65"/>
      <c r="W20" s="65"/>
      <c r="X20" s="201"/>
      <c r="Y20" s="65"/>
      <c r="Z20" s="62"/>
      <c r="AA20" s="62"/>
      <c r="AB20" s="62"/>
      <c r="AC20" s="62"/>
      <c r="AD20" s="72"/>
      <c r="AE20" s="82"/>
    </row>
    <row r="21" spans="1:31" ht="96" customHeight="1">
      <c r="A21" s="190"/>
      <c r="B21" s="190"/>
      <c r="C21" s="168"/>
      <c r="D21" s="190"/>
      <c r="E21" s="138"/>
      <c r="F21" s="138"/>
      <c r="G21" s="10" t="s">
        <v>16</v>
      </c>
      <c r="H21" s="150"/>
      <c r="I21" s="150"/>
      <c r="J21" s="150"/>
      <c r="K21" s="193"/>
      <c r="L21" s="80"/>
      <c r="M21" s="196"/>
      <c r="N21" s="199"/>
      <c r="O21" s="159"/>
      <c r="P21" s="159"/>
      <c r="Q21" s="159"/>
      <c r="R21" s="202"/>
      <c r="S21" s="159"/>
      <c r="T21" s="164"/>
      <c r="U21" s="164"/>
      <c r="V21" s="164"/>
      <c r="W21" s="164"/>
      <c r="X21" s="202"/>
      <c r="Y21" s="164"/>
      <c r="Z21" s="63"/>
      <c r="AA21" s="63"/>
      <c r="AB21" s="63"/>
      <c r="AC21" s="63"/>
      <c r="AD21" s="80"/>
      <c r="AE21" s="83"/>
    </row>
    <row r="22" spans="1:31" ht="27" customHeight="1">
      <c r="A22" s="185" t="s">
        <v>251</v>
      </c>
      <c r="B22" s="188" t="s">
        <v>268</v>
      </c>
      <c r="C22" s="153">
        <v>1</v>
      </c>
      <c r="D22" s="188" t="s">
        <v>252</v>
      </c>
      <c r="E22" s="143" t="s">
        <v>89</v>
      </c>
      <c r="F22" s="143" t="s">
        <v>13</v>
      </c>
      <c r="G22" s="7" t="s">
        <v>14</v>
      </c>
      <c r="H22" s="149" t="s">
        <v>281</v>
      </c>
      <c r="I22" s="149"/>
      <c r="J22" s="149">
        <f>0/1*100</f>
        <v>0</v>
      </c>
      <c r="K22" s="191" t="s">
        <v>546</v>
      </c>
      <c r="L22" s="206">
        <v>0</v>
      </c>
      <c r="M22" s="151" t="s">
        <v>394</v>
      </c>
      <c r="N22" s="197" t="s">
        <v>281</v>
      </c>
      <c r="O22" s="158"/>
      <c r="P22" s="158">
        <f>0/1*100</f>
        <v>0</v>
      </c>
      <c r="Q22" s="158" t="s">
        <v>394</v>
      </c>
      <c r="R22" s="206">
        <v>0</v>
      </c>
      <c r="S22" s="158" t="s">
        <v>285</v>
      </c>
      <c r="T22" s="163" t="s">
        <v>281</v>
      </c>
      <c r="U22" s="163"/>
      <c r="V22" s="163">
        <v>0</v>
      </c>
      <c r="W22" s="203" t="s">
        <v>664</v>
      </c>
      <c r="X22" s="206">
        <v>0</v>
      </c>
      <c r="Y22" s="156" t="s">
        <v>394</v>
      </c>
      <c r="Z22" s="209" t="s">
        <v>281</v>
      </c>
      <c r="AA22" s="61"/>
      <c r="AB22" s="61"/>
      <c r="AC22" s="61"/>
      <c r="AD22" s="206">
        <v>0</v>
      </c>
      <c r="AE22" s="81"/>
    </row>
    <row r="23" spans="1:31" ht="38.25">
      <c r="A23" s="186"/>
      <c r="B23" s="189"/>
      <c r="C23" s="154"/>
      <c r="D23" s="189"/>
      <c r="E23" s="137"/>
      <c r="F23" s="137"/>
      <c r="G23" s="8" t="s">
        <v>15</v>
      </c>
      <c r="H23" s="126"/>
      <c r="I23" s="126"/>
      <c r="J23" s="126"/>
      <c r="K23" s="192"/>
      <c r="L23" s="207"/>
      <c r="M23" s="132"/>
      <c r="N23" s="198"/>
      <c r="O23" s="123"/>
      <c r="P23" s="123"/>
      <c r="Q23" s="123"/>
      <c r="R23" s="207"/>
      <c r="S23" s="123"/>
      <c r="T23" s="65"/>
      <c r="U23" s="65"/>
      <c r="V23" s="65"/>
      <c r="W23" s="204"/>
      <c r="X23" s="207"/>
      <c r="Y23" s="75"/>
      <c r="Z23" s="210"/>
      <c r="AA23" s="62"/>
      <c r="AB23" s="62"/>
      <c r="AC23" s="62"/>
      <c r="AD23" s="207"/>
      <c r="AE23" s="82"/>
    </row>
    <row r="24" spans="1:31" ht="38.25">
      <c r="A24" s="187"/>
      <c r="B24" s="190"/>
      <c r="C24" s="168"/>
      <c r="D24" s="190"/>
      <c r="E24" s="138"/>
      <c r="F24" s="138"/>
      <c r="G24" s="9" t="s">
        <v>16</v>
      </c>
      <c r="H24" s="150"/>
      <c r="I24" s="150"/>
      <c r="J24" s="150"/>
      <c r="K24" s="193"/>
      <c r="L24" s="208"/>
      <c r="M24" s="160"/>
      <c r="N24" s="199"/>
      <c r="O24" s="159"/>
      <c r="P24" s="159"/>
      <c r="Q24" s="159"/>
      <c r="R24" s="208"/>
      <c r="S24" s="159"/>
      <c r="T24" s="164"/>
      <c r="U24" s="164"/>
      <c r="V24" s="164"/>
      <c r="W24" s="205"/>
      <c r="X24" s="208"/>
      <c r="Y24" s="157"/>
      <c r="Z24" s="211"/>
      <c r="AA24" s="63"/>
      <c r="AB24" s="63"/>
      <c r="AC24" s="63"/>
      <c r="AD24" s="208"/>
      <c r="AE24" s="83"/>
    </row>
    <row r="25" spans="12:30" ht="25.5">
      <c r="L25" s="15">
        <v>1</v>
      </c>
      <c r="M25" s="16"/>
      <c r="N25" s="16"/>
      <c r="O25" s="16"/>
      <c r="P25" s="16"/>
      <c r="Q25" s="16"/>
      <c r="R25" s="15">
        <v>1</v>
      </c>
      <c r="S25" s="16"/>
      <c r="T25" s="16"/>
      <c r="U25" s="16"/>
      <c r="V25" s="16"/>
      <c r="W25" s="16"/>
      <c r="X25" s="15">
        <v>1</v>
      </c>
      <c r="AD25" s="15">
        <v>1</v>
      </c>
    </row>
  </sheetData>
  <sheetProtection/>
  <mergeCells count="187">
    <mergeCell ref="AB10:AB12"/>
    <mergeCell ref="A7:G7"/>
    <mergeCell ref="H7:M7"/>
    <mergeCell ref="S19:S21"/>
    <mergeCell ref="T19:T21"/>
    <mergeCell ref="U19:U21"/>
    <mergeCell ref="F19:F21"/>
    <mergeCell ref="W8:W9"/>
    <mergeCell ref="X8:X9"/>
    <mergeCell ref="Z8:AA8"/>
    <mergeCell ref="AE16:AE18"/>
    <mergeCell ref="AC19:AC21"/>
    <mergeCell ref="AD19:AD21"/>
    <mergeCell ref="AE19:AE21"/>
    <mergeCell ref="V10:V12"/>
    <mergeCell ref="V13:V15"/>
    <mergeCell ref="V16:V18"/>
    <mergeCell ref="V19:V21"/>
    <mergeCell ref="AB13:AB15"/>
    <mergeCell ref="AB16:AB18"/>
    <mergeCell ref="AD10:AD12"/>
    <mergeCell ref="AE10:AE12"/>
    <mergeCell ref="AC13:AC15"/>
    <mergeCell ref="AD13:AD15"/>
    <mergeCell ref="AE13:AE15"/>
    <mergeCell ref="AC22:AC24"/>
    <mergeCell ref="AD22:AD24"/>
    <mergeCell ref="AE22:AE24"/>
    <mergeCell ref="AC16:AC18"/>
    <mergeCell ref="AD16:AD18"/>
    <mergeCell ref="AB8:AB9"/>
    <mergeCell ref="AC8:AC9"/>
    <mergeCell ref="AD8:AD9"/>
    <mergeCell ref="D5:AE5"/>
    <mergeCell ref="A6:AE6"/>
    <mergeCell ref="N7:S7"/>
    <mergeCell ref="T7:Y7"/>
    <mergeCell ref="Z7:AE7"/>
    <mergeCell ref="V8:V9"/>
    <mergeCell ref="Y8:Y9"/>
    <mergeCell ref="AA22:AA24"/>
    <mergeCell ref="U22:U24"/>
    <mergeCell ref="W22:W24"/>
    <mergeCell ref="X22:X24"/>
    <mergeCell ref="Y22:Y24"/>
    <mergeCell ref="Z22:Z24"/>
    <mergeCell ref="V22:V24"/>
    <mergeCell ref="O22:O24"/>
    <mergeCell ref="P22:P24"/>
    <mergeCell ref="Q22:Q24"/>
    <mergeCell ref="R22:R24"/>
    <mergeCell ref="S22:S24"/>
    <mergeCell ref="T22:T24"/>
    <mergeCell ref="I22:I24"/>
    <mergeCell ref="J22:J24"/>
    <mergeCell ref="K22:K24"/>
    <mergeCell ref="L22:L24"/>
    <mergeCell ref="M22:M24"/>
    <mergeCell ref="N22:N24"/>
    <mergeCell ref="Y19:Y21"/>
    <mergeCell ref="Z19:Z21"/>
    <mergeCell ref="AA19:AA21"/>
    <mergeCell ref="A22:A24"/>
    <mergeCell ref="B22:B24"/>
    <mergeCell ref="C22:C24"/>
    <mergeCell ref="D22:D24"/>
    <mergeCell ref="E22:E24"/>
    <mergeCell ref="F22:F24"/>
    <mergeCell ref="H22:H24"/>
    <mergeCell ref="W19:W21"/>
    <mergeCell ref="X19:X21"/>
    <mergeCell ref="M19:M21"/>
    <mergeCell ref="N19:N21"/>
    <mergeCell ref="O19:O21"/>
    <mergeCell ref="P19:P21"/>
    <mergeCell ref="Q19:Q21"/>
    <mergeCell ref="R19:R21"/>
    <mergeCell ref="H19:H21"/>
    <mergeCell ref="I19:I21"/>
    <mergeCell ref="J19:J21"/>
    <mergeCell ref="K19:K21"/>
    <mergeCell ref="L19:L21"/>
    <mergeCell ref="W16:W18"/>
    <mergeCell ref="R16:R18"/>
    <mergeCell ref="S16:S18"/>
    <mergeCell ref="T16:T18"/>
    <mergeCell ref="U16:U18"/>
    <mergeCell ref="X16:X18"/>
    <mergeCell ref="Y16:Y18"/>
    <mergeCell ref="Z16:Z18"/>
    <mergeCell ref="AA16:AA18"/>
    <mergeCell ref="A19:A21"/>
    <mergeCell ref="B19:B21"/>
    <mergeCell ref="C19:C21"/>
    <mergeCell ref="D19:D21"/>
    <mergeCell ref="E19:E21"/>
    <mergeCell ref="Q16:Q18"/>
    <mergeCell ref="K16:K18"/>
    <mergeCell ref="L16:L18"/>
    <mergeCell ref="M16:M18"/>
    <mergeCell ref="N16:N18"/>
    <mergeCell ref="O16:O18"/>
    <mergeCell ref="P16:P18"/>
    <mergeCell ref="AA13:AA15"/>
    <mergeCell ref="A16:A18"/>
    <mergeCell ref="B16:B18"/>
    <mergeCell ref="C16:C18"/>
    <mergeCell ref="D16:D18"/>
    <mergeCell ref="E16:E18"/>
    <mergeCell ref="F16:F18"/>
    <mergeCell ref="H16:H18"/>
    <mergeCell ref="I16:I18"/>
    <mergeCell ref="J16:J18"/>
    <mergeCell ref="U13:U15"/>
    <mergeCell ref="W13:W15"/>
    <mergeCell ref="X13:X15"/>
    <mergeCell ref="Y13:Y15"/>
    <mergeCell ref="Z13:Z15"/>
    <mergeCell ref="O13:O15"/>
    <mergeCell ref="P13:P15"/>
    <mergeCell ref="Q13:Q15"/>
    <mergeCell ref="R13:R15"/>
    <mergeCell ref="S13:S15"/>
    <mergeCell ref="T13:T15"/>
    <mergeCell ref="I13:I15"/>
    <mergeCell ref="J13:J15"/>
    <mergeCell ref="K13:K15"/>
    <mergeCell ref="L13:L15"/>
    <mergeCell ref="M13:M15"/>
    <mergeCell ref="N13:N15"/>
    <mergeCell ref="Y10:Y12"/>
    <mergeCell ref="Z10:Z12"/>
    <mergeCell ref="AA10:AA12"/>
    <mergeCell ref="A13:A15"/>
    <mergeCell ref="B13:B15"/>
    <mergeCell ref="C13:C15"/>
    <mergeCell ref="D13:D15"/>
    <mergeCell ref="E13:E15"/>
    <mergeCell ref="F13:F15"/>
    <mergeCell ref="H13:H15"/>
    <mergeCell ref="S10:S12"/>
    <mergeCell ref="T10:T12"/>
    <mergeCell ref="U10:U12"/>
    <mergeCell ref="W10:W12"/>
    <mergeCell ref="X10:X12"/>
    <mergeCell ref="M10:M12"/>
    <mergeCell ref="N10:N12"/>
    <mergeCell ref="O10:O12"/>
    <mergeCell ref="P10:P12"/>
    <mergeCell ref="Q10:Q12"/>
    <mergeCell ref="R10:R12"/>
    <mergeCell ref="F10:F12"/>
    <mergeCell ref="H10:H12"/>
    <mergeCell ref="I10:I12"/>
    <mergeCell ref="J10:J12"/>
    <mergeCell ref="K10:K12"/>
    <mergeCell ref="L10:L12"/>
    <mergeCell ref="A10:A12"/>
    <mergeCell ref="B10:B12"/>
    <mergeCell ref="C10:C12"/>
    <mergeCell ref="D10:D12"/>
    <mergeCell ref="E10:E12"/>
    <mergeCell ref="P8:P9"/>
    <mergeCell ref="S8:S9"/>
    <mergeCell ref="T8:U8"/>
    <mergeCell ref="G8:G9"/>
    <mergeCell ref="H8:I8"/>
    <mergeCell ref="J8:J9"/>
    <mergeCell ref="K8:K9"/>
    <mergeCell ref="L8:L9"/>
    <mergeCell ref="M8:M9"/>
    <mergeCell ref="D8:D9"/>
    <mergeCell ref="E8:E9"/>
    <mergeCell ref="F8:F9"/>
    <mergeCell ref="R8:R9"/>
    <mergeCell ref="Q8:Q9"/>
    <mergeCell ref="N8:O8"/>
    <mergeCell ref="AB19:AB21"/>
    <mergeCell ref="AB22:AB24"/>
    <mergeCell ref="AE8:AE9"/>
    <mergeCell ref="AC10:AC12"/>
    <mergeCell ref="A1:B4"/>
    <mergeCell ref="A5:B5"/>
    <mergeCell ref="C1:AE4"/>
    <mergeCell ref="A8:A9"/>
    <mergeCell ref="B8:B9"/>
    <mergeCell ref="C8:C9"/>
  </mergeCell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AE37"/>
  <sheetViews>
    <sheetView tabSelected="1" zoomScale="70" zoomScaleNormal="70" zoomScalePageLayoutView="0" workbookViewId="0" topLeftCell="T8">
      <selection activeCell="Z10" sqref="Z10:Z12"/>
    </sheetView>
  </sheetViews>
  <sheetFormatPr defaultColWidth="10.421875" defaultRowHeight="15"/>
  <cols>
    <col min="1" max="1" width="24.28125" style="2" customWidth="1"/>
    <col min="2" max="2" width="24.7109375" style="2" customWidth="1"/>
    <col min="3" max="3" width="10.421875" style="2" customWidth="1"/>
    <col min="4" max="4" width="23.00390625" style="2" customWidth="1"/>
    <col min="5" max="5" width="18.8515625" style="2" customWidth="1"/>
    <col min="6" max="6" width="16.57421875" style="2" customWidth="1"/>
    <col min="7" max="7" width="16.00390625" style="2" customWidth="1"/>
    <col min="8" max="8" width="16.7109375" style="2" customWidth="1"/>
    <col min="9" max="9" width="13.57421875" style="2" customWidth="1"/>
    <col min="10" max="10" width="15.00390625" style="2" customWidth="1"/>
    <col min="11" max="11" width="18.8515625" style="2" customWidth="1"/>
    <col min="12" max="12" width="12.421875" style="2" customWidth="1"/>
    <col min="13" max="13" width="21.57421875" style="2" customWidth="1"/>
    <col min="14" max="14" width="19.140625" style="2" customWidth="1"/>
    <col min="15" max="15" width="14.421875" style="2" customWidth="1"/>
    <col min="16" max="16" width="15.7109375" style="2" customWidth="1"/>
    <col min="17" max="17" width="18.00390625" style="2" customWidth="1"/>
    <col min="18" max="18" width="13.7109375" style="2" customWidth="1"/>
    <col min="19" max="19" width="19.57421875" style="2" customWidth="1"/>
    <col min="20" max="20" width="20.421875" style="2" customWidth="1"/>
    <col min="21" max="21" width="12.28125" style="2" customWidth="1"/>
    <col min="22" max="22" width="17.00390625" style="2" customWidth="1"/>
    <col min="23" max="23" width="21.00390625" style="2" customWidth="1"/>
    <col min="24" max="24" width="14.28125" style="2" customWidth="1"/>
    <col min="25" max="25" width="23.57421875" style="2" customWidth="1"/>
    <col min="26" max="26" width="19.421875" style="2" customWidth="1"/>
    <col min="27" max="27" width="11.421875" style="2" customWidth="1"/>
    <col min="28" max="28" width="17.00390625" style="2" customWidth="1"/>
    <col min="29" max="29" width="19.421875" style="2" customWidth="1"/>
    <col min="30" max="30" width="14.421875" style="2" customWidth="1"/>
    <col min="31" max="31" width="19.28125" style="2" customWidth="1"/>
    <col min="32" max="252" width="11.421875" style="2" customWidth="1"/>
    <col min="253" max="253" width="24.28125" style="2" customWidth="1"/>
    <col min="254" max="254" width="24.7109375" style="2" customWidth="1"/>
    <col min="255" max="16384" width="10.421875" style="2" customWidth="1"/>
  </cols>
  <sheetData>
    <row r="1" spans="1:31" ht="19.5" customHeight="1">
      <c r="A1" s="213"/>
      <c r="B1" s="214"/>
      <c r="C1" s="219" t="s">
        <v>911</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20"/>
    </row>
    <row r="2" spans="1:31" ht="15" customHeight="1">
      <c r="A2" s="215"/>
      <c r="B2" s="216"/>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2"/>
    </row>
    <row r="3" spans="1:31" ht="15" customHeight="1">
      <c r="A3" s="215"/>
      <c r="B3" s="216"/>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2"/>
    </row>
    <row r="4" spans="1:31" ht="18.75" customHeight="1">
      <c r="A4" s="217"/>
      <c r="B4" s="218"/>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4"/>
    </row>
    <row r="5" spans="1:31" s="4" customFormat="1"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7"/>
    </row>
    <row r="6" spans="1:31" s="4" customFormat="1" ht="12.75">
      <c r="A6" s="98" t="s">
        <v>912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ht="14.25" customHeight="1">
      <c r="A7" s="118" t="s">
        <v>666</v>
      </c>
      <c r="B7" s="119"/>
      <c r="C7" s="119"/>
      <c r="D7" s="119"/>
      <c r="E7" s="119"/>
      <c r="F7" s="119"/>
      <c r="G7" s="119"/>
      <c r="H7" s="120" t="s">
        <v>18</v>
      </c>
      <c r="I7" s="120"/>
      <c r="J7" s="120"/>
      <c r="K7" s="120"/>
      <c r="L7" s="120"/>
      <c r="M7" s="121"/>
      <c r="N7" s="101" t="s">
        <v>19</v>
      </c>
      <c r="O7" s="102"/>
      <c r="P7" s="102"/>
      <c r="Q7" s="102"/>
      <c r="R7" s="102"/>
      <c r="S7" s="103"/>
      <c r="T7" s="104" t="s">
        <v>20</v>
      </c>
      <c r="U7" s="105"/>
      <c r="V7" s="105"/>
      <c r="W7" s="105"/>
      <c r="X7" s="105"/>
      <c r="Y7" s="106"/>
      <c r="Z7" s="225" t="s">
        <v>21</v>
      </c>
      <c r="AA7" s="226"/>
      <c r="AB7" s="226"/>
      <c r="AC7" s="226"/>
      <c r="AD7" s="226"/>
      <c r="AE7" s="227"/>
    </row>
    <row r="8" spans="1:31" s="47" customFormat="1" ht="12" customHeight="1">
      <c r="A8" s="228" t="s">
        <v>85</v>
      </c>
      <c r="B8" s="230" t="s">
        <v>50</v>
      </c>
      <c r="C8" s="230" t="s">
        <v>86</v>
      </c>
      <c r="D8" s="230" t="s">
        <v>17</v>
      </c>
      <c r="E8" s="230" t="s">
        <v>1</v>
      </c>
      <c r="F8" s="230" t="s">
        <v>2</v>
      </c>
      <c r="G8" s="230" t="s">
        <v>913</v>
      </c>
      <c r="H8" s="232" t="s">
        <v>4</v>
      </c>
      <c r="I8" s="233"/>
      <c r="J8" s="230" t="s">
        <v>533</v>
      </c>
      <c r="K8" s="230" t="s">
        <v>0</v>
      </c>
      <c r="L8" s="230" t="s">
        <v>8</v>
      </c>
      <c r="M8" s="230" t="s">
        <v>5</v>
      </c>
      <c r="N8" s="232" t="s">
        <v>4</v>
      </c>
      <c r="O8" s="233"/>
      <c r="P8" s="230" t="s">
        <v>533</v>
      </c>
      <c r="Q8" s="230" t="s">
        <v>0</v>
      </c>
      <c r="R8" s="230" t="s">
        <v>9</v>
      </c>
      <c r="S8" s="230" t="s">
        <v>5</v>
      </c>
      <c r="T8" s="232" t="s">
        <v>4</v>
      </c>
      <c r="U8" s="233"/>
      <c r="V8" s="230" t="s">
        <v>533</v>
      </c>
      <c r="W8" s="230" t="s">
        <v>0</v>
      </c>
      <c r="X8" s="230" t="s">
        <v>10</v>
      </c>
      <c r="Y8" s="230" t="s">
        <v>5</v>
      </c>
      <c r="Z8" s="232" t="s">
        <v>4</v>
      </c>
      <c r="AA8" s="233"/>
      <c r="AB8" s="230" t="s">
        <v>533</v>
      </c>
      <c r="AC8" s="230" t="s">
        <v>0</v>
      </c>
      <c r="AD8" s="230" t="s">
        <v>11</v>
      </c>
      <c r="AE8" s="234" t="s">
        <v>5</v>
      </c>
    </row>
    <row r="9" spans="1:31" s="47" customFormat="1" ht="24">
      <c r="A9" s="229"/>
      <c r="B9" s="231"/>
      <c r="C9" s="231"/>
      <c r="D9" s="231"/>
      <c r="E9" s="231"/>
      <c r="F9" s="231"/>
      <c r="G9" s="231"/>
      <c r="H9" s="48" t="s">
        <v>6</v>
      </c>
      <c r="I9" s="49" t="s">
        <v>7</v>
      </c>
      <c r="J9" s="231"/>
      <c r="K9" s="231"/>
      <c r="L9" s="231"/>
      <c r="M9" s="231"/>
      <c r="N9" s="46" t="s">
        <v>6</v>
      </c>
      <c r="O9" s="46" t="s">
        <v>7</v>
      </c>
      <c r="P9" s="231"/>
      <c r="Q9" s="231"/>
      <c r="R9" s="231"/>
      <c r="S9" s="231"/>
      <c r="T9" s="49" t="s">
        <v>6</v>
      </c>
      <c r="U9" s="49" t="s">
        <v>7</v>
      </c>
      <c r="V9" s="231"/>
      <c r="W9" s="231"/>
      <c r="X9" s="231"/>
      <c r="Y9" s="231"/>
      <c r="Z9" s="49" t="s">
        <v>6</v>
      </c>
      <c r="AA9" s="49" t="s">
        <v>7</v>
      </c>
      <c r="AB9" s="231"/>
      <c r="AC9" s="231"/>
      <c r="AD9" s="231"/>
      <c r="AE9" s="235"/>
    </row>
    <row r="10" spans="1:31" ht="56.25" customHeight="1">
      <c r="A10" s="172" t="s">
        <v>914</v>
      </c>
      <c r="B10" s="143" t="s">
        <v>915</v>
      </c>
      <c r="C10" s="166">
        <v>1</v>
      </c>
      <c r="D10" s="236" t="s">
        <v>916</v>
      </c>
      <c r="E10" s="143" t="s">
        <v>917</v>
      </c>
      <c r="F10" s="143" t="s">
        <v>13</v>
      </c>
      <c r="G10" s="37" t="s">
        <v>14</v>
      </c>
      <c r="H10" s="149" t="s">
        <v>918</v>
      </c>
      <c r="I10" s="149" t="s">
        <v>919</v>
      </c>
      <c r="J10" s="238">
        <f>15092224762/15888950989</f>
        <v>0.9498565872881364</v>
      </c>
      <c r="K10" s="240" t="s">
        <v>920</v>
      </c>
      <c r="L10" s="69">
        <f>+J10</f>
        <v>0.9498565872881364</v>
      </c>
      <c r="M10" s="241" t="s">
        <v>921</v>
      </c>
      <c r="N10" s="158" t="s">
        <v>918</v>
      </c>
      <c r="O10" s="158" t="s">
        <v>919</v>
      </c>
      <c r="P10" s="242">
        <f>15243790942/16038473148</f>
        <v>0.9504515050362449</v>
      </c>
      <c r="Q10" s="244" t="s">
        <v>922</v>
      </c>
      <c r="R10" s="69">
        <f>+P10</f>
        <v>0.9504515050362449</v>
      </c>
      <c r="S10" s="245" t="s">
        <v>923</v>
      </c>
      <c r="T10" s="163" t="s">
        <v>918</v>
      </c>
      <c r="U10" s="163" t="s">
        <v>919</v>
      </c>
      <c r="V10" s="246">
        <f>16115140704/16895197112</f>
        <v>0.9538296947452625</v>
      </c>
      <c r="W10" s="248" t="s">
        <v>924</v>
      </c>
      <c r="X10" s="79">
        <f>+V10</f>
        <v>0.9538296947452625</v>
      </c>
      <c r="Y10" s="248" t="s">
        <v>923</v>
      </c>
      <c r="Z10" s="249" t="s">
        <v>918</v>
      </c>
      <c r="AA10" s="249" t="s">
        <v>919</v>
      </c>
      <c r="AB10" s="252">
        <f>12748936822.41/18308465530.41</f>
        <v>0.6963410888386177</v>
      </c>
      <c r="AC10" s="253" t="s">
        <v>925</v>
      </c>
      <c r="AD10" s="254">
        <f>+AB10</f>
        <v>0.6963410888386177</v>
      </c>
      <c r="AE10" s="255" t="s">
        <v>923</v>
      </c>
    </row>
    <row r="11" spans="1:31" ht="53.25" customHeight="1">
      <c r="A11" s="173"/>
      <c r="B11" s="137"/>
      <c r="C11" s="137"/>
      <c r="D11" s="237"/>
      <c r="E11" s="137"/>
      <c r="F11" s="137"/>
      <c r="G11" s="8" t="s">
        <v>15</v>
      </c>
      <c r="H11" s="126"/>
      <c r="I11" s="126"/>
      <c r="J11" s="239"/>
      <c r="K11" s="240"/>
      <c r="L11" s="69"/>
      <c r="M11" s="241"/>
      <c r="N11" s="123"/>
      <c r="O11" s="123"/>
      <c r="P11" s="243"/>
      <c r="Q11" s="244"/>
      <c r="R11" s="69"/>
      <c r="S11" s="245"/>
      <c r="T11" s="65"/>
      <c r="U11" s="65"/>
      <c r="V11" s="247"/>
      <c r="W11" s="248"/>
      <c r="X11" s="80"/>
      <c r="Y11" s="248"/>
      <c r="Z11" s="250"/>
      <c r="AA11" s="250"/>
      <c r="AB11" s="252"/>
      <c r="AC11" s="253"/>
      <c r="AD11" s="254"/>
      <c r="AE11" s="255"/>
    </row>
    <row r="12" spans="1:31" ht="94.5" customHeight="1">
      <c r="A12" s="174"/>
      <c r="B12" s="138"/>
      <c r="C12" s="138"/>
      <c r="D12" s="50" t="s">
        <v>926</v>
      </c>
      <c r="E12" s="138"/>
      <c r="F12" s="138"/>
      <c r="G12" s="9" t="s">
        <v>16</v>
      </c>
      <c r="H12" s="150"/>
      <c r="I12" s="150"/>
      <c r="J12" s="53">
        <f>17246644353.5/22049561729</f>
        <v>0.7821762883756953</v>
      </c>
      <c r="K12" s="41" t="s">
        <v>927</v>
      </c>
      <c r="L12" s="39">
        <f>+J12</f>
        <v>0.7821762883756953</v>
      </c>
      <c r="M12" s="42" t="s">
        <v>928</v>
      </c>
      <c r="N12" s="159"/>
      <c r="O12" s="159"/>
      <c r="P12" s="54">
        <f>10672247860/16038473148</f>
        <v>0.6654154520519823</v>
      </c>
      <c r="Q12" s="43" t="s">
        <v>929</v>
      </c>
      <c r="R12" s="39">
        <f>+P12</f>
        <v>0.6654154520519823</v>
      </c>
      <c r="S12" s="43" t="s">
        <v>930</v>
      </c>
      <c r="T12" s="164"/>
      <c r="U12" s="164"/>
      <c r="V12" s="55">
        <f>11284381428/16895197112</f>
        <v>0.6679046922740631</v>
      </c>
      <c r="W12" s="44" t="s">
        <v>931</v>
      </c>
      <c r="X12" s="39">
        <f>+V12</f>
        <v>0.6679046922740631</v>
      </c>
      <c r="Y12" s="40" t="s">
        <v>930</v>
      </c>
      <c r="Z12" s="251"/>
      <c r="AA12" s="251"/>
      <c r="AB12" s="56">
        <f>12827689825/18308465530</f>
        <v>0.7006425417783224</v>
      </c>
      <c r="AC12" s="45" t="s">
        <v>932</v>
      </c>
      <c r="AD12" s="39">
        <f>+AB12</f>
        <v>0.7006425417783224</v>
      </c>
      <c r="AE12" s="57" t="s">
        <v>930</v>
      </c>
    </row>
    <row r="13" spans="1:31" ht="25.5" customHeight="1">
      <c r="A13" s="256" t="s">
        <v>933</v>
      </c>
      <c r="B13" s="256" t="s">
        <v>934</v>
      </c>
      <c r="C13" s="257">
        <v>1</v>
      </c>
      <c r="D13" s="260" t="s">
        <v>935</v>
      </c>
      <c r="E13" s="256" t="s">
        <v>89</v>
      </c>
      <c r="F13" s="256" t="s">
        <v>13</v>
      </c>
      <c r="G13" s="261" t="s">
        <v>14</v>
      </c>
      <c r="H13" s="240" t="s">
        <v>936</v>
      </c>
      <c r="I13" s="149" t="s">
        <v>937</v>
      </c>
      <c r="J13" s="238">
        <f>(15888950989-660726828)/15888950989</f>
        <v>0.9584159565689753</v>
      </c>
      <c r="K13" s="240" t="s">
        <v>938</v>
      </c>
      <c r="L13" s="263">
        <f>+J13</f>
        <v>0.9584159565689753</v>
      </c>
      <c r="M13" s="240" t="s">
        <v>939</v>
      </c>
      <c r="N13" s="244" t="s">
        <v>936</v>
      </c>
      <c r="O13" s="158" t="s">
        <v>937</v>
      </c>
      <c r="P13" s="242">
        <f>(16038473148-535832540)/16038473148</f>
        <v>0.966590801065947</v>
      </c>
      <c r="Q13" s="244" t="s">
        <v>940</v>
      </c>
      <c r="R13" s="79">
        <f>+P13</f>
        <v>0.966590801065947</v>
      </c>
      <c r="S13" s="244" t="s">
        <v>939</v>
      </c>
      <c r="T13" s="267" t="s">
        <v>936</v>
      </c>
      <c r="U13" s="163" t="s">
        <v>941</v>
      </c>
      <c r="V13" s="246">
        <f>(16895197112-675275648)/16895197112</f>
        <v>0.9600315022356041</v>
      </c>
      <c r="W13" s="267" t="s">
        <v>942</v>
      </c>
      <c r="X13" s="69">
        <f>+V13</f>
        <v>0.9600315022356041</v>
      </c>
      <c r="Y13" s="267" t="s">
        <v>939</v>
      </c>
      <c r="Z13" s="269" t="s">
        <v>936</v>
      </c>
      <c r="AA13" s="249" t="s">
        <v>941</v>
      </c>
      <c r="AB13" s="273">
        <f>(18308465530-558141087)/18308465530</f>
        <v>0.9695145895167764</v>
      </c>
      <c r="AC13" s="269" t="s">
        <v>943</v>
      </c>
      <c r="AD13" s="79">
        <v>0.9</v>
      </c>
      <c r="AE13" s="276" t="s">
        <v>939</v>
      </c>
    </row>
    <row r="14" spans="1:31" ht="38.25" customHeight="1">
      <c r="A14" s="256"/>
      <c r="B14" s="256"/>
      <c r="C14" s="258"/>
      <c r="D14" s="260"/>
      <c r="E14" s="256"/>
      <c r="F14" s="256"/>
      <c r="G14" s="202"/>
      <c r="H14" s="240"/>
      <c r="I14" s="126"/>
      <c r="J14" s="262"/>
      <c r="K14" s="240"/>
      <c r="L14" s="264"/>
      <c r="M14" s="240"/>
      <c r="N14" s="244"/>
      <c r="O14" s="123"/>
      <c r="P14" s="266"/>
      <c r="Q14" s="244"/>
      <c r="R14" s="72"/>
      <c r="S14" s="244"/>
      <c r="T14" s="267"/>
      <c r="U14" s="65"/>
      <c r="V14" s="268"/>
      <c r="W14" s="267"/>
      <c r="X14" s="69"/>
      <c r="Y14" s="267"/>
      <c r="Z14" s="269"/>
      <c r="AA14" s="250"/>
      <c r="AB14" s="274"/>
      <c r="AC14" s="269"/>
      <c r="AD14" s="72"/>
      <c r="AE14" s="276"/>
    </row>
    <row r="15" spans="1:31" ht="25.5" customHeight="1">
      <c r="A15" s="256"/>
      <c r="B15" s="256"/>
      <c r="C15" s="258"/>
      <c r="D15" s="260"/>
      <c r="E15" s="256"/>
      <c r="F15" s="256"/>
      <c r="G15" s="277" t="s">
        <v>15</v>
      </c>
      <c r="H15" s="240"/>
      <c r="I15" s="126"/>
      <c r="J15" s="239"/>
      <c r="K15" s="240"/>
      <c r="L15" s="265"/>
      <c r="M15" s="240"/>
      <c r="N15" s="244"/>
      <c r="O15" s="123"/>
      <c r="P15" s="243"/>
      <c r="Q15" s="244"/>
      <c r="R15" s="80"/>
      <c r="S15" s="244"/>
      <c r="T15" s="267"/>
      <c r="U15" s="65"/>
      <c r="V15" s="247"/>
      <c r="W15" s="267"/>
      <c r="X15" s="69"/>
      <c r="Y15" s="267"/>
      <c r="Z15" s="269"/>
      <c r="AA15" s="250"/>
      <c r="AB15" s="275"/>
      <c r="AC15" s="269"/>
      <c r="AD15" s="80"/>
      <c r="AE15" s="276"/>
    </row>
    <row r="16" spans="1:31" ht="25.5" customHeight="1">
      <c r="A16" s="256"/>
      <c r="B16" s="256"/>
      <c r="C16" s="258"/>
      <c r="D16" s="260" t="s">
        <v>944</v>
      </c>
      <c r="E16" s="256"/>
      <c r="F16" s="256"/>
      <c r="G16" s="278"/>
      <c r="H16" s="240" t="s">
        <v>945</v>
      </c>
      <c r="I16" s="126"/>
      <c r="J16" s="282">
        <v>0.983679525222552</v>
      </c>
      <c r="K16" s="149" t="s">
        <v>946</v>
      </c>
      <c r="L16" s="79">
        <f>+J16</f>
        <v>0.983679525222552</v>
      </c>
      <c r="M16" s="149" t="s">
        <v>947</v>
      </c>
      <c r="N16" s="244" t="s">
        <v>945</v>
      </c>
      <c r="O16" s="123"/>
      <c r="P16" s="279">
        <v>0.9907192575406032</v>
      </c>
      <c r="Q16" s="158" t="s">
        <v>948</v>
      </c>
      <c r="R16" s="79">
        <f>+P16</f>
        <v>0.9907192575406032</v>
      </c>
      <c r="S16" s="158" t="s">
        <v>947</v>
      </c>
      <c r="T16" s="267" t="s">
        <v>945</v>
      </c>
      <c r="U16" s="65"/>
      <c r="V16" s="270">
        <v>0.9153439153439153</v>
      </c>
      <c r="W16" s="163" t="s">
        <v>949</v>
      </c>
      <c r="X16" s="79">
        <f>+V16</f>
        <v>0.9153439153439153</v>
      </c>
      <c r="Y16" s="163" t="s">
        <v>947</v>
      </c>
      <c r="Z16" s="269" t="s">
        <v>945</v>
      </c>
      <c r="AA16" s="250"/>
      <c r="AB16" s="287">
        <v>0.9466666666666667</v>
      </c>
      <c r="AC16" s="249" t="s">
        <v>950</v>
      </c>
      <c r="AD16" s="79">
        <f>+AB16</f>
        <v>0.9466666666666667</v>
      </c>
      <c r="AE16" s="290" t="s">
        <v>947</v>
      </c>
    </row>
    <row r="17" spans="1:31" ht="38.25" customHeight="1">
      <c r="A17" s="256"/>
      <c r="B17" s="256"/>
      <c r="C17" s="258"/>
      <c r="D17" s="260"/>
      <c r="E17" s="256"/>
      <c r="F17" s="256"/>
      <c r="G17" s="285" t="s">
        <v>16</v>
      </c>
      <c r="H17" s="240"/>
      <c r="I17" s="126"/>
      <c r="J17" s="283"/>
      <c r="K17" s="126"/>
      <c r="L17" s="72"/>
      <c r="M17" s="126"/>
      <c r="N17" s="244"/>
      <c r="O17" s="123"/>
      <c r="P17" s="280"/>
      <c r="Q17" s="123"/>
      <c r="R17" s="72"/>
      <c r="S17" s="123"/>
      <c r="T17" s="267"/>
      <c r="U17" s="65"/>
      <c r="V17" s="271"/>
      <c r="W17" s="65"/>
      <c r="X17" s="72"/>
      <c r="Y17" s="65"/>
      <c r="Z17" s="269"/>
      <c r="AA17" s="250"/>
      <c r="AB17" s="288"/>
      <c r="AC17" s="250"/>
      <c r="AD17" s="72"/>
      <c r="AE17" s="291"/>
    </row>
    <row r="18" spans="1:31" ht="114.75" customHeight="1">
      <c r="A18" s="256"/>
      <c r="B18" s="256"/>
      <c r="C18" s="259"/>
      <c r="D18" s="260"/>
      <c r="E18" s="256"/>
      <c r="F18" s="256"/>
      <c r="G18" s="286"/>
      <c r="H18" s="240"/>
      <c r="I18" s="150"/>
      <c r="J18" s="284"/>
      <c r="K18" s="150"/>
      <c r="L18" s="80"/>
      <c r="M18" s="150"/>
      <c r="N18" s="244"/>
      <c r="O18" s="159"/>
      <c r="P18" s="281"/>
      <c r="Q18" s="159"/>
      <c r="R18" s="80"/>
      <c r="S18" s="159"/>
      <c r="T18" s="267"/>
      <c r="U18" s="164"/>
      <c r="V18" s="272"/>
      <c r="W18" s="164"/>
      <c r="X18" s="80"/>
      <c r="Y18" s="164"/>
      <c r="Z18" s="269"/>
      <c r="AA18" s="251"/>
      <c r="AB18" s="289"/>
      <c r="AC18" s="251"/>
      <c r="AD18" s="80"/>
      <c r="AE18" s="292"/>
    </row>
    <row r="19" spans="12:30" ht="26.25">
      <c r="L19" s="51">
        <f>(SUM(L10:L18))/4</f>
        <v>0.9185320893638398</v>
      </c>
      <c r="M19" s="52"/>
      <c r="N19" s="52"/>
      <c r="O19" s="52"/>
      <c r="P19" s="52"/>
      <c r="Q19" s="52"/>
      <c r="R19" s="51">
        <f>+(R10+R12+R13+R16)/4</f>
        <v>0.8932942539236943</v>
      </c>
      <c r="V19" s="52"/>
      <c r="X19" s="51">
        <f>+(X10+X12+X13+X16)/4</f>
        <v>0.8742774511497112</v>
      </c>
      <c r="AD19" s="51">
        <f>+(AD10+AD12+AD13+AD16)/4</f>
        <v>0.8109125743209017</v>
      </c>
    </row>
    <row r="20" ht="14.25" customHeight="1">
      <c r="J20" s="2">
        <f>15888950989-660726828</f>
        <v>15228224161</v>
      </c>
    </row>
    <row r="24" ht="14.25">
      <c r="Z24" s="514"/>
    </row>
    <row r="37" ht="14.25">
      <c r="D37" s="2">
        <v>0</v>
      </c>
    </row>
  </sheetData>
  <sheetProtection/>
  <mergeCells count="121">
    <mergeCell ref="AB16:AB18"/>
    <mergeCell ref="AC16:AC18"/>
    <mergeCell ref="AD16:AD18"/>
    <mergeCell ref="AE16:AE18"/>
    <mergeCell ref="D16:D18"/>
    <mergeCell ref="H16:H18"/>
    <mergeCell ref="J16:J18"/>
    <mergeCell ref="K16:K18"/>
    <mergeCell ref="L16:L18"/>
    <mergeCell ref="M16:M18"/>
    <mergeCell ref="G17:G18"/>
    <mergeCell ref="AB13:AB15"/>
    <mergeCell ref="AC13:AC15"/>
    <mergeCell ref="AD13:AD15"/>
    <mergeCell ref="AE13:AE15"/>
    <mergeCell ref="G15:G16"/>
    <mergeCell ref="N16:N18"/>
    <mergeCell ref="P16:P18"/>
    <mergeCell ref="Q16:Q18"/>
    <mergeCell ref="R16:R18"/>
    <mergeCell ref="Z16:Z18"/>
    <mergeCell ref="V13:V15"/>
    <mergeCell ref="W13:W15"/>
    <mergeCell ref="X13:X15"/>
    <mergeCell ref="Y13:Y15"/>
    <mergeCell ref="Z13:Z15"/>
    <mergeCell ref="AA13:AA18"/>
    <mergeCell ref="V16:V18"/>
    <mergeCell ref="W16:W18"/>
    <mergeCell ref="X16:X18"/>
    <mergeCell ref="Y16:Y18"/>
    <mergeCell ref="R13:R15"/>
    <mergeCell ref="S13:S15"/>
    <mergeCell ref="T13:T15"/>
    <mergeCell ref="U13:U18"/>
    <mergeCell ref="S16:S18"/>
    <mergeCell ref="T16:T18"/>
    <mergeCell ref="L13:L15"/>
    <mergeCell ref="M13:M15"/>
    <mergeCell ref="N13:N15"/>
    <mergeCell ref="O13:O18"/>
    <mergeCell ref="P13:P15"/>
    <mergeCell ref="Q13:Q15"/>
    <mergeCell ref="F13:F18"/>
    <mergeCell ref="G13:G14"/>
    <mergeCell ref="H13:H15"/>
    <mergeCell ref="I13:I18"/>
    <mergeCell ref="J13:J15"/>
    <mergeCell ref="K13:K15"/>
    <mergeCell ref="AA10:AA12"/>
    <mergeCell ref="AB10:AB11"/>
    <mergeCell ref="AC10:AC11"/>
    <mergeCell ref="AD10:AD11"/>
    <mergeCell ref="AE10:AE11"/>
    <mergeCell ref="A13:A18"/>
    <mergeCell ref="B13:B18"/>
    <mergeCell ref="C13:C18"/>
    <mergeCell ref="D13:D15"/>
    <mergeCell ref="E13:E18"/>
    <mergeCell ref="U10:U12"/>
    <mergeCell ref="V10:V11"/>
    <mergeCell ref="W10:W11"/>
    <mergeCell ref="X10:X11"/>
    <mergeCell ref="Y10:Y11"/>
    <mergeCell ref="Z10:Z12"/>
    <mergeCell ref="O10:O12"/>
    <mergeCell ref="P10:P11"/>
    <mergeCell ref="Q10:Q11"/>
    <mergeCell ref="R10:R11"/>
    <mergeCell ref="S10:S11"/>
    <mergeCell ref="T10:T12"/>
    <mergeCell ref="I10:I12"/>
    <mergeCell ref="J10:J11"/>
    <mergeCell ref="K10:K11"/>
    <mergeCell ref="L10:L11"/>
    <mergeCell ref="M10:M11"/>
    <mergeCell ref="N10:N12"/>
    <mergeCell ref="AC8:AC9"/>
    <mergeCell ref="AD8:AD9"/>
    <mergeCell ref="AE8:AE9"/>
    <mergeCell ref="A10:A12"/>
    <mergeCell ref="B10:B12"/>
    <mergeCell ref="C10:C12"/>
    <mergeCell ref="D10:D11"/>
    <mergeCell ref="E10:E12"/>
    <mergeCell ref="F10:F12"/>
    <mergeCell ref="H10:H12"/>
    <mergeCell ref="V8:V9"/>
    <mergeCell ref="W8:W9"/>
    <mergeCell ref="X8:X9"/>
    <mergeCell ref="Y8:Y9"/>
    <mergeCell ref="Z8:AA8"/>
    <mergeCell ref="AB8:AB9"/>
    <mergeCell ref="N8:O8"/>
    <mergeCell ref="P8:P9"/>
    <mergeCell ref="Q8:Q9"/>
    <mergeCell ref="R8:R9"/>
    <mergeCell ref="S8:S9"/>
    <mergeCell ref="T8:U8"/>
    <mergeCell ref="G8:G9"/>
    <mergeCell ref="H8:I8"/>
    <mergeCell ref="J8:J9"/>
    <mergeCell ref="K8:K9"/>
    <mergeCell ref="L8:L9"/>
    <mergeCell ref="M8:M9"/>
    <mergeCell ref="A8:A9"/>
    <mergeCell ref="B8:B9"/>
    <mergeCell ref="C8:C9"/>
    <mergeCell ref="D8:D9"/>
    <mergeCell ref="E8:E9"/>
    <mergeCell ref="F8:F9"/>
    <mergeCell ref="A1:B4"/>
    <mergeCell ref="C1:AE4"/>
    <mergeCell ref="A5:B5"/>
    <mergeCell ref="D5:AE5"/>
    <mergeCell ref="A6:AE6"/>
    <mergeCell ref="A7:G7"/>
    <mergeCell ref="H7:M7"/>
    <mergeCell ref="N7:S7"/>
    <mergeCell ref="T7:Y7"/>
    <mergeCell ref="Z7:AE7"/>
  </mergeCells>
  <conditionalFormatting sqref="L10:L11">
    <cfRule type="cellIs" priority="6" dxfId="6" operator="lessThan">
      <formula>0.6</formula>
    </cfRule>
  </conditionalFormatting>
  <conditionalFormatting sqref="L12">
    <cfRule type="cellIs" priority="5" dxfId="6" operator="lessThan">
      <formula>0.6</formula>
    </cfRule>
  </conditionalFormatting>
  <conditionalFormatting sqref="L16:L18">
    <cfRule type="cellIs" priority="4" dxfId="6" operator="lessThan">
      <formula>0.6</formula>
    </cfRule>
  </conditionalFormatting>
  <conditionalFormatting sqref="R13:R15">
    <cfRule type="cellIs" priority="3" dxfId="6" operator="lessThan">
      <formula>0.6</formula>
    </cfRule>
  </conditionalFormatting>
  <conditionalFormatting sqref="AD13:AD15">
    <cfRule type="cellIs" priority="2" dxfId="6" operator="lessThan">
      <formula>0.6</formula>
    </cfRule>
  </conditionalFormatting>
  <conditionalFormatting sqref="L13:L15">
    <cfRule type="cellIs" priority="1" dxfId="7" operator="lessThan">
      <formula>0.06</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F0"/>
  </sheetPr>
  <dimension ref="A1:AE52"/>
  <sheetViews>
    <sheetView zoomScale="70" zoomScaleNormal="70" zoomScalePageLayoutView="0" workbookViewId="0" topLeftCell="A6">
      <pane xSplit="1" topLeftCell="U1" activePane="topRight" state="frozen"/>
      <selection pane="topLeft" activeCell="A40" sqref="A40"/>
      <selection pane="topRight" activeCell="AF6" sqref="AF1:AF16384"/>
    </sheetView>
  </sheetViews>
  <sheetFormatPr defaultColWidth="11.421875" defaultRowHeight="15"/>
  <cols>
    <col min="1" max="1" width="24.28125" style="4" customWidth="1"/>
    <col min="2" max="3" width="24.7109375" style="4" customWidth="1"/>
    <col min="4" max="4" width="17.7109375" style="4" customWidth="1"/>
    <col min="5" max="5" width="11.421875" style="4" customWidth="1"/>
    <col min="6" max="6" width="12.421875" style="4" customWidth="1"/>
    <col min="7" max="7" width="12.00390625" style="4" customWidth="1"/>
    <col min="8" max="8" width="20.8515625" style="4" customWidth="1"/>
    <col min="9" max="9" width="17.7109375" style="4" customWidth="1"/>
    <col min="10" max="10" width="20.00390625" style="4" customWidth="1"/>
    <col min="11" max="11" width="29.7109375" style="4" customWidth="1"/>
    <col min="12" max="12" width="12.421875" style="4" customWidth="1"/>
    <col min="13" max="13" width="21.57421875" style="4" customWidth="1"/>
    <col min="14" max="15" width="19.00390625" style="4" customWidth="1"/>
    <col min="16" max="16" width="16.421875" style="4" customWidth="1"/>
    <col min="17" max="17" width="25.00390625" style="4" customWidth="1"/>
    <col min="18" max="18" width="11.421875" style="4" customWidth="1"/>
    <col min="19" max="19" width="22.57421875" style="4" customWidth="1"/>
    <col min="20" max="20" width="20.421875" style="4" customWidth="1"/>
    <col min="21" max="21" width="16.7109375" style="4" customWidth="1"/>
    <col min="22" max="22" width="19.57421875" style="4" customWidth="1"/>
    <col min="23" max="23" width="28.00390625" style="4" customWidth="1"/>
    <col min="24" max="24" width="14.140625" style="4" customWidth="1"/>
    <col min="25" max="25" width="24.57421875" style="4" customWidth="1"/>
    <col min="26" max="26" width="19.421875" style="4" customWidth="1"/>
    <col min="27" max="27" width="11.421875" style="4" customWidth="1"/>
    <col min="28" max="28" width="16.28125" style="4" customWidth="1"/>
    <col min="29" max="29" width="28.140625" style="4" customWidth="1"/>
    <col min="30" max="30" width="13.28125" style="4" customWidth="1"/>
    <col min="31" max="31" width="25.8515625" style="4" customWidth="1"/>
    <col min="32" max="16384" width="11.421875" style="4" customWidth="1"/>
  </cols>
  <sheetData>
    <row r="1" spans="1:28" ht="19.5" customHeight="1">
      <c r="A1" s="112"/>
      <c r="B1" s="113"/>
      <c r="C1" s="90" t="s">
        <v>84</v>
      </c>
      <c r="D1" s="90"/>
      <c r="E1" s="90"/>
      <c r="F1" s="90"/>
      <c r="G1" s="90"/>
      <c r="H1" s="90"/>
      <c r="I1" s="90"/>
      <c r="J1" s="90"/>
      <c r="K1" s="90"/>
      <c r="L1" s="90"/>
      <c r="M1" s="90"/>
      <c r="N1" s="90"/>
      <c r="O1" s="90"/>
      <c r="P1" s="90"/>
      <c r="Q1" s="90"/>
      <c r="R1" s="90"/>
      <c r="S1" s="90"/>
      <c r="T1" s="90"/>
      <c r="U1" s="90"/>
      <c r="V1" s="90"/>
      <c r="W1" s="90"/>
      <c r="X1" s="90"/>
      <c r="Y1" s="90"/>
      <c r="Z1" s="90"/>
      <c r="AA1" s="91"/>
      <c r="AB1" s="1" t="s">
        <v>49</v>
      </c>
    </row>
    <row r="2" spans="1:28"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3"/>
      <c r="AB2" s="1"/>
    </row>
    <row r="3" spans="1:28"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3"/>
      <c r="AB3" s="1"/>
    </row>
    <row r="4" spans="1:28"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5"/>
      <c r="AB4" s="1"/>
    </row>
    <row r="5" spans="1:28"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7"/>
      <c r="AB5" s="1"/>
    </row>
    <row r="6" spans="1:28" ht="30" customHeight="1">
      <c r="A6" s="98" t="s">
        <v>713</v>
      </c>
      <c r="B6" s="99"/>
      <c r="C6" s="99"/>
      <c r="D6" s="99"/>
      <c r="E6" s="99"/>
      <c r="F6" s="99"/>
      <c r="G6" s="99"/>
      <c r="H6" s="99"/>
      <c r="I6" s="99"/>
      <c r="J6" s="99"/>
      <c r="K6" s="99"/>
      <c r="L6" s="99"/>
      <c r="M6" s="99"/>
      <c r="N6" s="99"/>
      <c r="O6" s="99"/>
      <c r="P6" s="99"/>
      <c r="Q6" s="99"/>
      <c r="R6" s="99"/>
      <c r="S6" s="99"/>
      <c r="T6" s="99"/>
      <c r="U6" s="99"/>
      <c r="V6" s="99"/>
      <c r="W6" s="99"/>
      <c r="X6" s="99"/>
      <c r="Y6" s="99"/>
      <c r="Z6" s="99"/>
      <c r="AA6" s="100"/>
      <c r="AB6" s="1"/>
    </row>
    <row r="7" spans="1:31" ht="12.75" customHeight="1">
      <c r="A7" s="307" t="s">
        <v>666</v>
      </c>
      <c r="B7" s="307"/>
      <c r="C7" s="307"/>
      <c r="D7" s="307"/>
      <c r="E7" s="307"/>
      <c r="F7" s="307"/>
      <c r="G7" s="307"/>
      <c r="H7" s="308" t="s">
        <v>18</v>
      </c>
      <c r="I7" s="120"/>
      <c r="J7" s="120"/>
      <c r="K7" s="120"/>
      <c r="L7" s="120"/>
      <c r="M7" s="121"/>
      <c r="N7" s="101" t="s">
        <v>19</v>
      </c>
      <c r="O7" s="102"/>
      <c r="P7" s="102"/>
      <c r="Q7" s="102"/>
      <c r="R7" s="102"/>
      <c r="S7" s="103"/>
      <c r="T7" s="104" t="s">
        <v>20</v>
      </c>
      <c r="U7" s="105"/>
      <c r="V7" s="105"/>
      <c r="W7" s="105"/>
      <c r="X7" s="105"/>
      <c r="Y7" s="106"/>
      <c r="Z7" s="225" t="s">
        <v>21</v>
      </c>
      <c r="AA7" s="226"/>
      <c r="AB7" s="226"/>
      <c r="AC7" s="226"/>
      <c r="AD7" s="226"/>
      <c r="AE7" s="227"/>
    </row>
    <row r="8" spans="1:31" ht="20.25" customHeight="1">
      <c r="A8" s="179" t="s">
        <v>85</v>
      </c>
      <c r="B8" s="181" t="s">
        <v>50</v>
      </c>
      <c r="C8" s="181" t="s">
        <v>86</v>
      </c>
      <c r="D8" s="181" t="s">
        <v>17</v>
      </c>
      <c r="E8" s="181" t="s">
        <v>1</v>
      </c>
      <c r="F8" s="181" t="s">
        <v>2</v>
      </c>
      <c r="G8" s="181" t="s">
        <v>3</v>
      </c>
      <c r="H8" s="183" t="s">
        <v>4</v>
      </c>
      <c r="I8" s="184"/>
      <c r="J8" s="181" t="s">
        <v>414</v>
      </c>
      <c r="K8" s="181" t="s">
        <v>0</v>
      </c>
      <c r="L8" s="181" t="s">
        <v>8</v>
      </c>
      <c r="M8" s="181" t="s">
        <v>5</v>
      </c>
      <c r="N8" s="183" t="s">
        <v>4</v>
      </c>
      <c r="O8" s="184"/>
      <c r="P8" s="181" t="s">
        <v>414</v>
      </c>
      <c r="Q8" s="181" t="s">
        <v>0</v>
      </c>
      <c r="R8" s="181" t="s">
        <v>9</v>
      </c>
      <c r="S8" s="181" t="s">
        <v>5</v>
      </c>
      <c r="T8" s="183" t="s">
        <v>4</v>
      </c>
      <c r="U8" s="184"/>
      <c r="V8" s="181" t="s">
        <v>414</v>
      </c>
      <c r="W8" s="181" t="s">
        <v>0</v>
      </c>
      <c r="X8" s="181" t="s">
        <v>10</v>
      </c>
      <c r="Y8" s="181" t="s">
        <v>5</v>
      </c>
      <c r="Z8" s="183" t="s">
        <v>4</v>
      </c>
      <c r="AA8" s="184"/>
      <c r="AB8" s="181" t="s">
        <v>414</v>
      </c>
      <c r="AC8" s="181" t="s">
        <v>0</v>
      </c>
      <c r="AD8" s="181" t="s">
        <v>11</v>
      </c>
      <c r="AE8" s="177" t="s">
        <v>5</v>
      </c>
    </row>
    <row r="9" spans="1:31" ht="25.5">
      <c r="A9" s="180"/>
      <c r="B9" s="182"/>
      <c r="C9" s="182"/>
      <c r="D9" s="182"/>
      <c r="E9" s="182"/>
      <c r="F9" s="182"/>
      <c r="G9" s="182"/>
      <c r="H9" s="13" t="s">
        <v>6</v>
      </c>
      <c r="I9" s="14" t="s">
        <v>7</v>
      </c>
      <c r="J9" s="182"/>
      <c r="K9" s="182"/>
      <c r="L9" s="182"/>
      <c r="M9" s="182"/>
      <c r="N9" s="14" t="s">
        <v>6</v>
      </c>
      <c r="O9" s="14" t="s">
        <v>7</v>
      </c>
      <c r="P9" s="182"/>
      <c r="Q9" s="182"/>
      <c r="R9" s="182"/>
      <c r="S9" s="182"/>
      <c r="T9" s="14" t="s">
        <v>6</v>
      </c>
      <c r="U9" s="14" t="s">
        <v>7</v>
      </c>
      <c r="V9" s="182"/>
      <c r="W9" s="182"/>
      <c r="X9" s="182"/>
      <c r="Y9" s="182"/>
      <c r="Z9" s="14" t="s">
        <v>6</v>
      </c>
      <c r="AA9" s="14" t="s">
        <v>7</v>
      </c>
      <c r="AB9" s="182"/>
      <c r="AC9" s="182"/>
      <c r="AD9" s="182"/>
      <c r="AE9" s="178"/>
    </row>
    <row r="10" spans="1:31" ht="48" customHeight="1">
      <c r="A10" s="172" t="s">
        <v>547</v>
      </c>
      <c r="B10" s="166" t="s">
        <v>548</v>
      </c>
      <c r="C10" s="257">
        <v>1</v>
      </c>
      <c r="D10" s="143" t="s">
        <v>549</v>
      </c>
      <c r="E10" s="143" t="s">
        <v>89</v>
      </c>
      <c r="F10" s="143" t="s">
        <v>13</v>
      </c>
      <c r="G10" s="7" t="s">
        <v>14</v>
      </c>
      <c r="H10" s="149" t="s">
        <v>90</v>
      </c>
      <c r="I10" s="149" t="s">
        <v>91</v>
      </c>
      <c r="J10" s="304" t="s">
        <v>582</v>
      </c>
      <c r="K10" s="149" t="s">
        <v>550</v>
      </c>
      <c r="L10" s="79">
        <f>3/3</f>
        <v>1</v>
      </c>
      <c r="M10" s="151" t="s">
        <v>551</v>
      </c>
      <c r="N10" s="158" t="s">
        <v>92</v>
      </c>
      <c r="O10" s="158" t="s">
        <v>91</v>
      </c>
      <c r="P10" s="301" t="s">
        <v>583</v>
      </c>
      <c r="Q10" s="158" t="s">
        <v>552</v>
      </c>
      <c r="R10" s="79">
        <f>6/6</f>
        <v>1</v>
      </c>
      <c r="S10" s="169" t="s">
        <v>551</v>
      </c>
      <c r="T10" s="163" t="s">
        <v>92</v>
      </c>
      <c r="U10" s="163" t="s">
        <v>91</v>
      </c>
      <c r="V10" s="296" t="s">
        <v>685</v>
      </c>
      <c r="W10" s="163" t="s">
        <v>686</v>
      </c>
      <c r="X10" s="79">
        <f>6/6</f>
        <v>1</v>
      </c>
      <c r="Y10" s="156" t="s">
        <v>687</v>
      </c>
      <c r="Z10" s="249" t="s">
        <v>90</v>
      </c>
      <c r="AA10" s="249" t="s">
        <v>91</v>
      </c>
      <c r="AB10" s="309" t="s">
        <v>582</v>
      </c>
      <c r="AC10" s="249" t="s">
        <v>550</v>
      </c>
      <c r="AD10" s="79">
        <f>6/6</f>
        <v>1</v>
      </c>
      <c r="AE10" s="312" t="s">
        <v>811</v>
      </c>
    </row>
    <row r="11" spans="1:31" ht="58.5" customHeight="1">
      <c r="A11" s="173"/>
      <c r="B11" s="137"/>
      <c r="C11" s="258"/>
      <c r="D11" s="137"/>
      <c r="E11" s="137"/>
      <c r="F11" s="137"/>
      <c r="G11" s="8" t="s">
        <v>15</v>
      </c>
      <c r="H11" s="126"/>
      <c r="I11" s="126"/>
      <c r="J11" s="305"/>
      <c r="K11" s="126"/>
      <c r="L11" s="72"/>
      <c r="M11" s="132"/>
      <c r="N11" s="123"/>
      <c r="O11" s="123"/>
      <c r="P11" s="302"/>
      <c r="Q11" s="123"/>
      <c r="R11" s="72"/>
      <c r="S11" s="170"/>
      <c r="T11" s="65"/>
      <c r="U11" s="65"/>
      <c r="V11" s="297"/>
      <c r="W11" s="65"/>
      <c r="X11" s="72"/>
      <c r="Y11" s="75"/>
      <c r="Z11" s="250"/>
      <c r="AA11" s="250"/>
      <c r="AB11" s="310"/>
      <c r="AC11" s="250"/>
      <c r="AD11" s="72"/>
      <c r="AE11" s="313"/>
    </row>
    <row r="12" spans="1:31" ht="159.75" customHeight="1">
      <c r="A12" s="174"/>
      <c r="B12" s="138"/>
      <c r="C12" s="259"/>
      <c r="D12" s="138"/>
      <c r="E12" s="138"/>
      <c r="F12" s="138"/>
      <c r="G12" s="9" t="s">
        <v>16</v>
      </c>
      <c r="H12" s="150"/>
      <c r="I12" s="150"/>
      <c r="J12" s="306"/>
      <c r="K12" s="150"/>
      <c r="L12" s="80"/>
      <c r="M12" s="160"/>
      <c r="N12" s="159"/>
      <c r="O12" s="159"/>
      <c r="P12" s="303"/>
      <c r="Q12" s="159"/>
      <c r="R12" s="80"/>
      <c r="S12" s="171"/>
      <c r="T12" s="164"/>
      <c r="U12" s="164"/>
      <c r="V12" s="298"/>
      <c r="W12" s="164"/>
      <c r="X12" s="80"/>
      <c r="Y12" s="157"/>
      <c r="Z12" s="251"/>
      <c r="AA12" s="251"/>
      <c r="AB12" s="311"/>
      <c r="AC12" s="251"/>
      <c r="AD12" s="80"/>
      <c r="AE12" s="314"/>
    </row>
    <row r="13" spans="1:31" ht="51.75" customHeight="1">
      <c r="A13" s="172" t="s">
        <v>835</v>
      </c>
      <c r="B13" s="143" t="s">
        <v>553</v>
      </c>
      <c r="C13" s="257">
        <v>1</v>
      </c>
      <c r="D13" s="143" t="s">
        <v>554</v>
      </c>
      <c r="E13" s="143" t="s">
        <v>89</v>
      </c>
      <c r="F13" s="143" t="s">
        <v>13</v>
      </c>
      <c r="G13" s="7" t="s">
        <v>14</v>
      </c>
      <c r="H13" s="149" t="s">
        <v>90</v>
      </c>
      <c r="I13" s="149" t="s">
        <v>91</v>
      </c>
      <c r="J13" s="304" t="s">
        <v>584</v>
      </c>
      <c r="K13" s="149" t="s">
        <v>555</v>
      </c>
      <c r="L13" s="79">
        <v>1</v>
      </c>
      <c r="M13" s="151" t="s">
        <v>556</v>
      </c>
      <c r="N13" s="158" t="s">
        <v>92</v>
      </c>
      <c r="O13" s="158" t="s">
        <v>91</v>
      </c>
      <c r="P13" s="301" t="s">
        <v>585</v>
      </c>
      <c r="Q13" s="158" t="s">
        <v>555</v>
      </c>
      <c r="R13" s="79">
        <f>659/681</f>
        <v>0.9676945668135095</v>
      </c>
      <c r="S13" s="169" t="s">
        <v>556</v>
      </c>
      <c r="T13" s="163" t="s">
        <v>92</v>
      </c>
      <c r="U13" s="163" t="s">
        <v>91</v>
      </c>
      <c r="V13" s="296" t="s">
        <v>688</v>
      </c>
      <c r="W13" s="163" t="s">
        <v>837</v>
      </c>
      <c r="X13" s="79">
        <f>837/878</f>
        <v>0.9533029612756264</v>
      </c>
      <c r="Y13" s="156" t="s">
        <v>836</v>
      </c>
      <c r="Z13" s="249" t="s">
        <v>90</v>
      </c>
      <c r="AA13" s="249" t="s">
        <v>91</v>
      </c>
      <c r="AB13" s="309" t="s">
        <v>812</v>
      </c>
      <c r="AC13" s="249" t="s">
        <v>837</v>
      </c>
      <c r="AD13" s="79">
        <f>1069/1156</f>
        <v>0.9247404844290658</v>
      </c>
      <c r="AE13" s="312" t="s">
        <v>813</v>
      </c>
    </row>
    <row r="14" spans="1:31" ht="57.75" customHeight="1">
      <c r="A14" s="173"/>
      <c r="B14" s="137"/>
      <c r="C14" s="258"/>
      <c r="D14" s="137"/>
      <c r="E14" s="137"/>
      <c r="F14" s="137"/>
      <c r="G14" s="8" t="s">
        <v>15</v>
      </c>
      <c r="H14" s="126"/>
      <c r="I14" s="126"/>
      <c r="J14" s="305"/>
      <c r="K14" s="126"/>
      <c r="L14" s="72"/>
      <c r="M14" s="132"/>
      <c r="N14" s="123"/>
      <c r="O14" s="123"/>
      <c r="P14" s="302"/>
      <c r="Q14" s="123"/>
      <c r="R14" s="72"/>
      <c r="S14" s="170"/>
      <c r="T14" s="65"/>
      <c r="U14" s="65"/>
      <c r="V14" s="297"/>
      <c r="W14" s="65"/>
      <c r="X14" s="72"/>
      <c r="Y14" s="75"/>
      <c r="Z14" s="250"/>
      <c r="AA14" s="250"/>
      <c r="AB14" s="310"/>
      <c r="AC14" s="250"/>
      <c r="AD14" s="72"/>
      <c r="AE14" s="313"/>
    </row>
    <row r="15" spans="1:31" ht="39" customHeight="1">
      <c r="A15" s="174"/>
      <c r="B15" s="138"/>
      <c r="C15" s="259"/>
      <c r="D15" s="138"/>
      <c r="E15" s="138"/>
      <c r="F15" s="138"/>
      <c r="G15" s="9" t="s">
        <v>16</v>
      </c>
      <c r="H15" s="150"/>
      <c r="I15" s="150"/>
      <c r="J15" s="306"/>
      <c r="K15" s="150"/>
      <c r="L15" s="80"/>
      <c r="M15" s="160"/>
      <c r="N15" s="159"/>
      <c r="O15" s="159"/>
      <c r="P15" s="303"/>
      <c r="Q15" s="159"/>
      <c r="R15" s="80"/>
      <c r="S15" s="171"/>
      <c r="T15" s="164"/>
      <c r="U15" s="164"/>
      <c r="V15" s="298"/>
      <c r="W15" s="164"/>
      <c r="X15" s="80"/>
      <c r="Y15" s="157"/>
      <c r="Z15" s="251"/>
      <c r="AA15" s="251"/>
      <c r="AB15" s="311"/>
      <c r="AC15" s="251"/>
      <c r="AD15" s="80"/>
      <c r="AE15" s="314"/>
    </row>
    <row r="16" spans="1:31" ht="24" customHeight="1">
      <c r="A16" s="172" t="s">
        <v>557</v>
      </c>
      <c r="B16" s="143" t="s">
        <v>105</v>
      </c>
      <c r="C16" s="257">
        <v>1</v>
      </c>
      <c r="D16" s="143" t="s">
        <v>558</v>
      </c>
      <c r="E16" s="143" t="s">
        <v>89</v>
      </c>
      <c r="F16" s="143" t="s">
        <v>13</v>
      </c>
      <c r="G16" s="7" t="s">
        <v>14</v>
      </c>
      <c r="H16" s="149" t="s">
        <v>90</v>
      </c>
      <c r="I16" s="149" t="s">
        <v>841</v>
      </c>
      <c r="J16" s="304" t="s">
        <v>586</v>
      </c>
      <c r="K16" s="149" t="s">
        <v>559</v>
      </c>
      <c r="L16" s="79">
        <v>1</v>
      </c>
      <c r="M16" s="151" t="s">
        <v>842</v>
      </c>
      <c r="N16" s="158" t="s">
        <v>92</v>
      </c>
      <c r="O16" s="158" t="s">
        <v>841</v>
      </c>
      <c r="P16" s="301" t="s">
        <v>587</v>
      </c>
      <c r="Q16" s="158" t="s">
        <v>838</v>
      </c>
      <c r="R16" s="79">
        <f>35561761/36445082</f>
        <v>0.9757629575370417</v>
      </c>
      <c r="S16" s="169" t="s">
        <v>561</v>
      </c>
      <c r="T16" s="163" t="s">
        <v>92</v>
      </c>
      <c r="U16" s="163" t="s">
        <v>106</v>
      </c>
      <c r="V16" s="296" t="s">
        <v>689</v>
      </c>
      <c r="W16" s="163" t="s">
        <v>560</v>
      </c>
      <c r="X16" s="79">
        <f>47668456/53274018</f>
        <v>0.8947786893040431</v>
      </c>
      <c r="Y16" s="156" t="s">
        <v>839</v>
      </c>
      <c r="Z16" s="249" t="s">
        <v>90</v>
      </c>
      <c r="AA16" s="249" t="s">
        <v>106</v>
      </c>
      <c r="AB16" s="309" t="s">
        <v>814</v>
      </c>
      <c r="AC16" s="249" t="s">
        <v>840</v>
      </c>
      <c r="AD16" s="79">
        <f>56607749/66478301</f>
        <v>0.851522198198176</v>
      </c>
      <c r="AE16" s="312" t="s">
        <v>815</v>
      </c>
    </row>
    <row r="17" spans="1:31" ht="38.25">
      <c r="A17" s="173"/>
      <c r="B17" s="137"/>
      <c r="C17" s="258"/>
      <c r="D17" s="137"/>
      <c r="E17" s="137"/>
      <c r="F17" s="137"/>
      <c r="G17" s="8" t="s">
        <v>15</v>
      </c>
      <c r="H17" s="126"/>
      <c r="I17" s="126"/>
      <c r="J17" s="305"/>
      <c r="K17" s="126"/>
      <c r="L17" s="72"/>
      <c r="M17" s="132"/>
      <c r="N17" s="123"/>
      <c r="O17" s="123"/>
      <c r="P17" s="302"/>
      <c r="Q17" s="123"/>
      <c r="R17" s="72"/>
      <c r="S17" s="170"/>
      <c r="T17" s="65"/>
      <c r="U17" s="65"/>
      <c r="V17" s="297"/>
      <c r="W17" s="65"/>
      <c r="X17" s="72"/>
      <c r="Y17" s="75"/>
      <c r="Z17" s="250"/>
      <c r="AA17" s="250"/>
      <c r="AB17" s="310"/>
      <c r="AC17" s="250"/>
      <c r="AD17" s="72"/>
      <c r="AE17" s="313"/>
    </row>
    <row r="18" spans="1:31" ht="162.75" customHeight="1">
      <c r="A18" s="174"/>
      <c r="B18" s="138"/>
      <c r="C18" s="259"/>
      <c r="D18" s="138"/>
      <c r="E18" s="138"/>
      <c r="F18" s="138"/>
      <c r="G18" s="9" t="s">
        <v>16</v>
      </c>
      <c r="H18" s="150"/>
      <c r="I18" s="150"/>
      <c r="J18" s="306"/>
      <c r="K18" s="150"/>
      <c r="L18" s="80"/>
      <c r="M18" s="160"/>
      <c r="N18" s="159"/>
      <c r="O18" s="159"/>
      <c r="P18" s="303"/>
      <c r="Q18" s="159"/>
      <c r="R18" s="80"/>
      <c r="S18" s="171"/>
      <c r="T18" s="164"/>
      <c r="U18" s="164"/>
      <c r="V18" s="298"/>
      <c r="W18" s="164"/>
      <c r="X18" s="80"/>
      <c r="Y18" s="157"/>
      <c r="Z18" s="251"/>
      <c r="AA18" s="251"/>
      <c r="AB18" s="311"/>
      <c r="AC18" s="251"/>
      <c r="AD18" s="80"/>
      <c r="AE18" s="314"/>
    </row>
    <row r="19" spans="1:31" ht="24" customHeight="1">
      <c r="A19" s="172" t="s">
        <v>562</v>
      </c>
      <c r="B19" s="143" t="s">
        <v>563</v>
      </c>
      <c r="C19" s="257">
        <v>1</v>
      </c>
      <c r="D19" s="143" t="s">
        <v>564</v>
      </c>
      <c r="E19" s="143" t="s">
        <v>89</v>
      </c>
      <c r="F19" s="143" t="s">
        <v>13</v>
      </c>
      <c r="G19" s="7" t="s">
        <v>14</v>
      </c>
      <c r="H19" s="149" t="s">
        <v>90</v>
      </c>
      <c r="I19" s="149" t="s">
        <v>91</v>
      </c>
      <c r="J19" s="304" t="s">
        <v>582</v>
      </c>
      <c r="K19" s="149" t="s">
        <v>565</v>
      </c>
      <c r="L19" s="79">
        <f>3/3</f>
        <v>1</v>
      </c>
      <c r="M19" s="151" t="s">
        <v>566</v>
      </c>
      <c r="N19" s="158" t="s">
        <v>92</v>
      </c>
      <c r="O19" s="158" t="s">
        <v>91</v>
      </c>
      <c r="P19" s="301" t="s">
        <v>583</v>
      </c>
      <c r="Q19" s="158" t="s">
        <v>567</v>
      </c>
      <c r="R19" s="79">
        <f>6/6</f>
        <v>1</v>
      </c>
      <c r="S19" s="169" t="s">
        <v>843</v>
      </c>
      <c r="T19" s="163" t="s">
        <v>92</v>
      </c>
      <c r="U19" s="163" t="s">
        <v>91</v>
      </c>
      <c r="V19" s="296" t="s">
        <v>685</v>
      </c>
      <c r="W19" s="163" t="s">
        <v>844</v>
      </c>
      <c r="X19" s="79">
        <f>6/6</f>
        <v>1</v>
      </c>
      <c r="Y19" s="156" t="s">
        <v>690</v>
      </c>
      <c r="Z19" s="249" t="s">
        <v>90</v>
      </c>
      <c r="AA19" s="249" t="s">
        <v>91</v>
      </c>
      <c r="AB19" s="309" t="s">
        <v>582</v>
      </c>
      <c r="AC19" s="249" t="s">
        <v>845</v>
      </c>
      <c r="AD19" s="79">
        <f>3/3</f>
        <v>1</v>
      </c>
      <c r="AE19" s="312" t="s">
        <v>816</v>
      </c>
    </row>
    <row r="20" spans="1:31" ht="38.25">
      <c r="A20" s="173"/>
      <c r="B20" s="137"/>
      <c r="C20" s="258"/>
      <c r="D20" s="137"/>
      <c r="E20" s="137"/>
      <c r="F20" s="137"/>
      <c r="G20" s="8" t="s">
        <v>15</v>
      </c>
      <c r="H20" s="126"/>
      <c r="I20" s="126"/>
      <c r="J20" s="305"/>
      <c r="K20" s="126"/>
      <c r="L20" s="72"/>
      <c r="M20" s="132"/>
      <c r="N20" s="123"/>
      <c r="O20" s="123"/>
      <c r="P20" s="302"/>
      <c r="Q20" s="123"/>
      <c r="R20" s="72"/>
      <c r="S20" s="170"/>
      <c r="T20" s="65"/>
      <c r="U20" s="65"/>
      <c r="V20" s="297"/>
      <c r="W20" s="65"/>
      <c r="X20" s="72"/>
      <c r="Y20" s="75"/>
      <c r="Z20" s="250"/>
      <c r="AA20" s="250"/>
      <c r="AB20" s="310"/>
      <c r="AC20" s="250"/>
      <c r="AD20" s="72"/>
      <c r="AE20" s="313"/>
    </row>
    <row r="21" spans="1:31" ht="115.5" customHeight="1">
      <c r="A21" s="174"/>
      <c r="B21" s="138"/>
      <c r="C21" s="259"/>
      <c r="D21" s="138"/>
      <c r="E21" s="138"/>
      <c r="F21" s="138"/>
      <c r="G21" s="9" t="s">
        <v>16</v>
      </c>
      <c r="H21" s="150"/>
      <c r="I21" s="150"/>
      <c r="J21" s="306"/>
      <c r="K21" s="150"/>
      <c r="L21" s="80"/>
      <c r="M21" s="160"/>
      <c r="N21" s="159"/>
      <c r="O21" s="159"/>
      <c r="P21" s="303"/>
      <c r="Q21" s="159"/>
      <c r="R21" s="80"/>
      <c r="S21" s="171"/>
      <c r="T21" s="164"/>
      <c r="U21" s="164"/>
      <c r="V21" s="298"/>
      <c r="W21" s="164"/>
      <c r="X21" s="80"/>
      <c r="Y21" s="157"/>
      <c r="Z21" s="251"/>
      <c r="AA21" s="251"/>
      <c r="AB21" s="311"/>
      <c r="AC21" s="251"/>
      <c r="AD21" s="80"/>
      <c r="AE21" s="314"/>
    </row>
    <row r="22" spans="1:31" ht="24" customHeight="1">
      <c r="A22" s="172" t="s">
        <v>568</v>
      </c>
      <c r="B22" s="143" t="s">
        <v>569</v>
      </c>
      <c r="C22" s="257">
        <v>1</v>
      </c>
      <c r="D22" s="143" t="s">
        <v>570</v>
      </c>
      <c r="E22" s="143" t="s">
        <v>89</v>
      </c>
      <c r="F22" s="143" t="s">
        <v>13</v>
      </c>
      <c r="G22" s="7" t="s">
        <v>14</v>
      </c>
      <c r="H22" s="149" t="s">
        <v>90</v>
      </c>
      <c r="I22" s="149" t="s">
        <v>91</v>
      </c>
      <c r="J22" s="304" t="s">
        <v>588</v>
      </c>
      <c r="K22" s="149" t="s">
        <v>571</v>
      </c>
      <c r="L22" s="79">
        <f>8/8</f>
        <v>1</v>
      </c>
      <c r="M22" s="151" t="s">
        <v>846</v>
      </c>
      <c r="N22" s="158" t="s">
        <v>92</v>
      </c>
      <c r="O22" s="158" t="s">
        <v>91</v>
      </c>
      <c r="P22" s="301" t="s">
        <v>588</v>
      </c>
      <c r="Q22" s="158" t="s">
        <v>572</v>
      </c>
      <c r="R22" s="79">
        <f>8/8</f>
        <v>1</v>
      </c>
      <c r="S22" s="169" t="s">
        <v>847</v>
      </c>
      <c r="T22" s="163" t="s">
        <v>92</v>
      </c>
      <c r="U22" s="163" t="s">
        <v>91</v>
      </c>
      <c r="V22" s="296" t="s">
        <v>588</v>
      </c>
      <c r="W22" s="163" t="s">
        <v>691</v>
      </c>
      <c r="X22" s="79">
        <f>8/8</f>
        <v>1</v>
      </c>
      <c r="Y22" s="156" t="s">
        <v>848</v>
      </c>
      <c r="Z22" s="249" t="s">
        <v>90</v>
      </c>
      <c r="AA22" s="249" t="s">
        <v>91</v>
      </c>
      <c r="AB22" s="309" t="s">
        <v>588</v>
      </c>
      <c r="AC22" s="249" t="s">
        <v>828</v>
      </c>
      <c r="AD22" s="79">
        <f>8/8</f>
        <v>1</v>
      </c>
      <c r="AE22" s="312" t="s">
        <v>817</v>
      </c>
    </row>
    <row r="23" spans="1:31" ht="38.25">
      <c r="A23" s="173"/>
      <c r="B23" s="137"/>
      <c r="C23" s="258"/>
      <c r="D23" s="137"/>
      <c r="E23" s="137"/>
      <c r="F23" s="137"/>
      <c r="G23" s="8" t="s">
        <v>15</v>
      </c>
      <c r="H23" s="126"/>
      <c r="I23" s="126"/>
      <c r="J23" s="305"/>
      <c r="K23" s="126"/>
      <c r="L23" s="72"/>
      <c r="M23" s="132"/>
      <c r="N23" s="123"/>
      <c r="O23" s="123"/>
      <c r="P23" s="302"/>
      <c r="Q23" s="123"/>
      <c r="R23" s="72"/>
      <c r="S23" s="170"/>
      <c r="T23" s="65"/>
      <c r="U23" s="65"/>
      <c r="V23" s="297"/>
      <c r="W23" s="65"/>
      <c r="X23" s="72"/>
      <c r="Y23" s="75"/>
      <c r="Z23" s="250"/>
      <c r="AA23" s="250"/>
      <c r="AB23" s="310"/>
      <c r="AC23" s="250"/>
      <c r="AD23" s="72"/>
      <c r="AE23" s="313"/>
    </row>
    <row r="24" spans="1:31" ht="38.25" customHeight="1">
      <c r="A24" s="174"/>
      <c r="B24" s="138"/>
      <c r="C24" s="259"/>
      <c r="D24" s="138"/>
      <c r="E24" s="138"/>
      <c r="F24" s="138"/>
      <c r="G24" s="9" t="s">
        <v>16</v>
      </c>
      <c r="H24" s="150"/>
      <c r="I24" s="150"/>
      <c r="J24" s="306"/>
      <c r="K24" s="150"/>
      <c r="L24" s="80"/>
      <c r="M24" s="160"/>
      <c r="N24" s="159"/>
      <c r="O24" s="159"/>
      <c r="P24" s="303"/>
      <c r="Q24" s="159"/>
      <c r="R24" s="80"/>
      <c r="S24" s="171"/>
      <c r="T24" s="164"/>
      <c r="U24" s="164"/>
      <c r="V24" s="298"/>
      <c r="W24" s="164"/>
      <c r="X24" s="80"/>
      <c r="Y24" s="157"/>
      <c r="Z24" s="251"/>
      <c r="AA24" s="251"/>
      <c r="AB24" s="311"/>
      <c r="AC24" s="251"/>
      <c r="AD24" s="80"/>
      <c r="AE24" s="314"/>
    </row>
    <row r="25" spans="1:31" ht="24" customHeight="1">
      <c r="A25" s="172" t="s">
        <v>87</v>
      </c>
      <c r="B25" s="143" t="s">
        <v>88</v>
      </c>
      <c r="C25" s="153">
        <v>4</v>
      </c>
      <c r="D25" s="143" t="s">
        <v>849</v>
      </c>
      <c r="E25" s="143" t="s">
        <v>89</v>
      </c>
      <c r="F25" s="143" t="s">
        <v>13</v>
      </c>
      <c r="G25" s="7" t="s">
        <v>14</v>
      </c>
      <c r="H25" s="149" t="s">
        <v>90</v>
      </c>
      <c r="I25" s="149" t="s">
        <v>91</v>
      </c>
      <c r="J25" s="304" t="s">
        <v>589</v>
      </c>
      <c r="K25" s="149" t="s">
        <v>850</v>
      </c>
      <c r="L25" s="299">
        <f>10914362/(10397592+3696489)</f>
        <v>0.7743933073749186</v>
      </c>
      <c r="M25" s="151" t="s">
        <v>390</v>
      </c>
      <c r="N25" s="158" t="s">
        <v>92</v>
      </c>
      <c r="O25" s="158" t="s">
        <v>91</v>
      </c>
      <c r="P25" s="301" t="s">
        <v>590</v>
      </c>
      <c r="Q25" s="158" t="s">
        <v>573</v>
      </c>
      <c r="R25" s="79">
        <f>22114022/(18816362+4918872)</f>
        <v>0.9316959756958789</v>
      </c>
      <c r="S25" s="169" t="s">
        <v>390</v>
      </c>
      <c r="T25" s="163" t="s">
        <v>92</v>
      </c>
      <c r="U25" s="163" t="s">
        <v>91</v>
      </c>
      <c r="V25" s="296" t="s">
        <v>692</v>
      </c>
      <c r="W25" s="163" t="s">
        <v>851</v>
      </c>
      <c r="X25" s="299">
        <f>33464501/(29357344+11914715+8334967)</f>
        <v>0.6745919620337651</v>
      </c>
      <c r="Y25" s="156" t="s">
        <v>693</v>
      </c>
      <c r="Z25" s="249" t="s">
        <v>90</v>
      </c>
      <c r="AA25" s="249" t="s">
        <v>91</v>
      </c>
      <c r="AB25" s="309" t="s">
        <v>818</v>
      </c>
      <c r="AC25" s="249" t="s">
        <v>852</v>
      </c>
      <c r="AD25" s="299">
        <f>48606970/(39863137+14419601+9919913)</f>
        <v>0.7570866505185276</v>
      </c>
      <c r="AE25" s="312" t="s">
        <v>390</v>
      </c>
    </row>
    <row r="26" spans="1:31" ht="38.25">
      <c r="A26" s="173"/>
      <c r="B26" s="137"/>
      <c r="C26" s="154"/>
      <c r="D26" s="137"/>
      <c r="E26" s="137"/>
      <c r="F26" s="137"/>
      <c r="G26" s="8" t="s">
        <v>15</v>
      </c>
      <c r="H26" s="126"/>
      <c r="I26" s="126"/>
      <c r="J26" s="305"/>
      <c r="K26" s="126"/>
      <c r="L26" s="129"/>
      <c r="M26" s="132"/>
      <c r="N26" s="123"/>
      <c r="O26" s="123"/>
      <c r="P26" s="302"/>
      <c r="Q26" s="123"/>
      <c r="R26" s="72"/>
      <c r="S26" s="170"/>
      <c r="T26" s="65"/>
      <c r="U26" s="65"/>
      <c r="V26" s="297"/>
      <c r="W26" s="65"/>
      <c r="X26" s="129"/>
      <c r="Y26" s="75"/>
      <c r="Z26" s="250"/>
      <c r="AA26" s="250"/>
      <c r="AB26" s="310"/>
      <c r="AC26" s="250"/>
      <c r="AD26" s="129"/>
      <c r="AE26" s="313"/>
    </row>
    <row r="27" spans="1:31" ht="97.5" customHeight="1">
      <c r="A27" s="174"/>
      <c r="B27" s="138"/>
      <c r="C27" s="168"/>
      <c r="D27" s="138"/>
      <c r="E27" s="138"/>
      <c r="F27" s="138"/>
      <c r="G27" s="9" t="s">
        <v>16</v>
      </c>
      <c r="H27" s="150"/>
      <c r="I27" s="150"/>
      <c r="J27" s="306"/>
      <c r="K27" s="150"/>
      <c r="L27" s="300"/>
      <c r="M27" s="160"/>
      <c r="N27" s="159"/>
      <c r="O27" s="159"/>
      <c r="P27" s="303"/>
      <c r="Q27" s="159"/>
      <c r="R27" s="80"/>
      <c r="S27" s="171"/>
      <c r="T27" s="164"/>
      <c r="U27" s="164"/>
      <c r="V27" s="298"/>
      <c r="W27" s="164"/>
      <c r="X27" s="300"/>
      <c r="Y27" s="157"/>
      <c r="Z27" s="251"/>
      <c r="AA27" s="251"/>
      <c r="AB27" s="311"/>
      <c r="AC27" s="251"/>
      <c r="AD27" s="300"/>
      <c r="AE27" s="314"/>
    </row>
    <row r="28" spans="1:31" ht="25.5">
      <c r="A28" s="172" t="s">
        <v>93</v>
      </c>
      <c r="B28" s="143" t="s">
        <v>668</v>
      </c>
      <c r="C28" s="166">
        <v>0.7</v>
      </c>
      <c r="D28" s="143" t="s">
        <v>623</v>
      </c>
      <c r="E28" s="143" t="s">
        <v>89</v>
      </c>
      <c r="F28" s="143" t="s">
        <v>13</v>
      </c>
      <c r="G28" s="7" t="s">
        <v>14</v>
      </c>
      <c r="H28" s="149" t="s">
        <v>94</v>
      </c>
      <c r="I28" s="149" t="s">
        <v>95</v>
      </c>
      <c r="J28" s="149" t="s">
        <v>853</v>
      </c>
      <c r="K28" s="149" t="s">
        <v>96</v>
      </c>
      <c r="L28" s="79">
        <v>1</v>
      </c>
      <c r="M28" s="149" t="s">
        <v>97</v>
      </c>
      <c r="N28" s="158" t="s">
        <v>574</v>
      </c>
      <c r="O28" s="158" t="s">
        <v>854</v>
      </c>
      <c r="P28" s="158" t="s">
        <v>855</v>
      </c>
      <c r="Q28" s="158" t="s">
        <v>575</v>
      </c>
      <c r="R28" s="79">
        <v>1</v>
      </c>
      <c r="S28" s="169" t="s">
        <v>856</v>
      </c>
      <c r="T28" s="163" t="s">
        <v>574</v>
      </c>
      <c r="U28" s="163" t="s">
        <v>95</v>
      </c>
      <c r="V28" s="163" t="s">
        <v>857</v>
      </c>
      <c r="W28" s="163" t="s">
        <v>694</v>
      </c>
      <c r="X28" s="79">
        <v>1</v>
      </c>
      <c r="Y28" s="156" t="s">
        <v>695</v>
      </c>
      <c r="Z28" s="293" t="s">
        <v>797</v>
      </c>
      <c r="AA28" s="293" t="s">
        <v>95</v>
      </c>
      <c r="AB28" s="293" t="s">
        <v>858</v>
      </c>
      <c r="AC28" s="293" t="s">
        <v>798</v>
      </c>
      <c r="AD28" s="79">
        <v>1</v>
      </c>
      <c r="AE28" s="315" t="s">
        <v>799</v>
      </c>
    </row>
    <row r="29" spans="1:31" ht="38.25">
      <c r="A29" s="173"/>
      <c r="B29" s="137"/>
      <c r="C29" s="140"/>
      <c r="D29" s="137"/>
      <c r="E29" s="137"/>
      <c r="F29" s="137"/>
      <c r="G29" s="8" t="s">
        <v>15</v>
      </c>
      <c r="H29" s="126"/>
      <c r="I29" s="126"/>
      <c r="J29" s="126"/>
      <c r="K29" s="126"/>
      <c r="L29" s="72"/>
      <c r="M29" s="126"/>
      <c r="N29" s="123"/>
      <c r="O29" s="123"/>
      <c r="P29" s="123"/>
      <c r="Q29" s="123"/>
      <c r="R29" s="72"/>
      <c r="S29" s="170"/>
      <c r="T29" s="65"/>
      <c r="U29" s="65"/>
      <c r="V29" s="65"/>
      <c r="W29" s="65"/>
      <c r="X29" s="72"/>
      <c r="Y29" s="75"/>
      <c r="Z29" s="294"/>
      <c r="AA29" s="294"/>
      <c r="AB29" s="294"/>
      <c r="AC29" s="294"/>
      <c r="AD29" s="72"/>
      <c r="AE29" s="316"/>
    </row>
    <row r="30" spans="1:31" ht="145.5" customHeight="1">
      <c r="A30" s="174"/>
      <c r="B30" s="138"/>
      <c r="C30" s="167"/>
      <c r="D30" s="138"/>
      <c r="E30" s="138"/>
      <c r="F30" s="138"/>
      <c r="G30" s="9" t="s">
        <v>16</v>
      </c>
      <c r="H30" s="150"/>
      <c r="I30" s="150"/>
      <c r="J30" s="150"/>
      <c r="K30" s="150"/>
      <c r="L30" s="80"/>
      <c r="M30" s="150"/>
      <c r="N30" s="159"/>
      <c r="O30" s="159"/>
      <c r="P30" s="159"/>
      <c r="Q30" s="159"/>
      <c r="R30" s="80"/>
      <c r="S30" s="171"/>
      <c r="T30" s="164"/>
      <c r="U30" s="164"/>
      <c r="V30" s="164"/>
      <c r="W30" s="164"/>
      <c r="X30" s="80"/>
      <c r="Y30" s="157"/>
      <c r="Z30" s="295"/>
      <c r="AA30" s="295"/>
      <c r="AB30" s="295"/>
      <c r="AC30" s="295"/>
      <c r="AD30" s="80"/>
      <c r="AE30" s="317"/>
    </row>
    <row r="31" spans="1:31" ht="25.5">
      <c r="A31" s="172" t="s">
        <v>98</v>
      </c>
      <c r="B31" s="143" t="s">
        <v>99</v>
      </c>
      <c r="C31" s="153">
        <v>12</v>
      </c>
      <c r="D31" s="143" t="s">
        <v>624</v>
      </c>
      <c r="E31" s="143" t="s">
        <v>89</v>
      </c>
      <c r="F31" s="143" t="s">
        <v>13</v>
      </c>
      <c r="G31" s="7" t="s">
        <v>14</v>
      </c>
      <c r="H31" s="149" t="s">
        <v>94</v>
      </c>
      <c r="I31" s="149" t="s">
        <v>100</v>
      </c>
      <c r="J31" s="149">
        <f>270/1080*100</f>
        <v>25</v>
      </c>
      <c r="K31" s="149" t="s">
        <v>859</v>
      </c>
      <c r="L31" s="79">
        <v>1</v>
      </c>
      <c r="M31" s="151" t="s">
        <v>860</v>
      </c>
      <c r="N31" s="158" t="s">
        <v>576</v>
      </c>
      <c r="O31" s="158" t="s">
        <v>861</v>
      </c>
      <c r="P31" s="158">
        <f>270/1080*100</f>
        <v>25</v>
      </c>
      <c r="Q31" s="169" t="s">
        <v>859</v>
      </c>
      <c r="R31" s="79">
        <v>1</v>
      </c>
      <c r="S31" s="169" t="s">
        <v>860</v>
      </c>
      <c r="T31" s="163" t="s">
        <v>576</v>
      </c>
      <c r="U31" s="163" t="s">
        <v>861</v>
      </c>
      <c r="V31" s="163">
        <f>270/1080*100</f>
        <v>25</v>
      </c>
      <c r="W31" s="156" t="s">
        <v>862</v>
      </c>
      <c r="X31" s="79">
        <v>1</v>
      </c>
      <c r="Y31" s="156" t="s">
        <v>101</v>
      </c>
      <c r="Z31" s="293" t="s">
        <v>800</v>
      </c>
      <c r="AA31" s="293" t="s">
        <v>100</v>
      </c>
      <c r="AB31" s="293">
        <f>270/1080*100</f>
        <v>25</v>
      </c>
      <c r="AC31" s="315" t="s">
        <v>863</v>
      </c>
      <c r="AD31" s="79">
        <v>1</v>
      </c>
      <c r="AE31" s="315" t="s">
        <v>801</v>
      </c>
    </row>
    <row r="32" spans="1:31" ht="38.25">
      <c r="A32" s="173"/>
      <c r="B32" s="137"/>
      <c r="C32" s="154"/>
      <c r="D32" s="137"/>
      <c r="E32" s="137"/>
      <c r="F32" s="137"/>
      <c r="G32" s="8" t="s">
        <v>15</v>
      </c>
      <c r="H32" s="126"/>
      <c r="I32" s="126"/>
      <c r="J32" s="126"/>
      <c r="K32" s="126"/>
      <c r="L32" s="72"/>
      <c r="M32" s="132"/>
      <c r="N32" s="123"/>
      <c r="O32" s="123"/>
      <c r="P32" s="123"/>
      <c r="Q32" s="170"/>
      <c r="R32" s="72"/>
      <c r="S32" s="170"/>
      <c r="T32" s="65"/>
      <c r="U32" s="65"/>
      <c r="V32" s="65"/>
      <c r="W32" s="75"/>
      <c r="X32" s="72"/>
      <c r="Y32" s="75"/>
      <c r="Z32" s="294"/>
      <c r="AA32" s="294"/>
      <c r="AB32" s="294"/>
      <c r="AC32" s="316"/>
      <c r="AD32" s="72"/>
      <c r="AE32" s="316"/>
    </row>
    <row r="33" spans="1:31" ht="57.75" customHeight="1">
      <c r="A33" s="174"/>
      <c r="B33" s="138"/>
      <c r="C33" s="168"/>
      <c r="D33" s="138"/>
      <c r="E33" s="138"/>
      <c r="F33" s="138"/>
      <c r="G33" s="9" t="s">
        <v>16</v>
      </c>
      <c r="H33" s="150"/>
      <c r="I33" s="150"/>
      <c r="J33" s="150"/>
      <c r="K33" s="150"/>
      <c r="L33" s="80"/>
      <c r="M33" s="160"/>
      <c r="N33" s="159"/>
      <c r="O33" s="159"/>
      <c r="P33" s="159"/>
      <c r="Q33" s="171"/>
      <c r="R33" s="80"/>
      <c r="S33" s="171"/>
      <c r="T33" s="164"/>
      <c r="U33" s="164"/>
      <c r="V33" s="164"/>
      <c r="W33" s="157"/>
      <c r="X33" s="80"/>
      <c r="Y33" s="157"/>
      <c r="Z33" s="295"/>
      <c r="AA33" s="295"/>
      <c r="AB33" s="295"/>
      <c r="AC33" s="317"/>
      <c r="AD33" s="80"/>
      <c r="AE33" s="317"/>
    </row>
    <row r="34" spans="1:31" ht="37.5" customHeight="1">
      <c r="A34" s="172" t="s">
        <v>102</v>
      </c>
      <c r="B34" s="143" t="s">
        <v>103</v>
      </c>
      <c r="C34" s="257">
        <v>1</v>
      </c>
      <c r="D34" s="143" t="s">
        <v>619</v>
      </c>
      <c r="E34" s="143" t="s">
        <v>89</v>
      </c>
      <c r="F34" s="143" t="s">
        <v>13</v>
      </c>
      <c r="G34" s="7" t="s">
        <v>14</v>
      </c>
      <c r="H34" s="149" t="s">
        <v>104</v>
      </c>
      <c r="I34" s="149" t="s">
        <v>864</v>
      </c>
      <c r="J34" s="149">
        <v>191</v>
      </c>
      <c r="K34" s="149" t="s">
        <v>865</v>
      </c>
      <c r="L34" s="299">
        <v>0.6</v>
      </c>
      <c r="M34" s="151" t="s">
        <v>866</v>
      </c>
      <c r="N34" s="158" t="s">
        <v>867</v>
      </c>
      <c r="O34" s="158" t="s">
        <v>864</v>
      </c>
      <c r="P34" s="158">
        <v>370</v>
      </c>
      <c r="Q34" s="158" t="s">
        <v>577</v>
      </c>
      <c r="R34" s="79">
        <v>1</v>
      </c>
      <c r="S34" s="169" t="s">
        <v>578</v>
      </c>
      <c r="T34" s="163" t="s">
        <v>867</v>
      </c>
      <c r="U34" s="163" t="s">
        <v>864</v>
      </c>
      <c r="V34" s="163">
        <v>370</v>
      </c>
      <c r="W34" s="163" t="s">
        <v>684</v>
      </c>
      <c r="X34" s="79">
        <v>0.8</v>
      </c>
      <c r="Y34" s="156" t="s">
        <v>578</v>
      </c>
      <c r="Z34" s="249" t="s">
        <v>868</v>
      </c>
      <c r="AA34" s="249" t="s">
        <v>869</v>
      </c>
      <c r="AB34" s="249"/>
      <c r="AC34" s="249" t="s">
        <v>802</v>
      </c>
      <c r="AD34" s="299">
        <v>0.7</v>
      </c>
      <c r="AE34" s="312" t="s">
        <v>803</v>
      </c>
    </row>
    <row r="35" spans="1:31" ht="38.25">
      <c r="A35" s="173"/>
      <c r="B35" s="137"/>
      <c r="C35" s="258"/>
      <c r="D35" s="137"/>
      <c r="E35" s="137"/>
      <c r="F35" s="137"/>
      <c r="G35" s="8" t="s">
        <v>15</v>
      </c>
      <c r="H35" s="126"/>
      <c r="I35" s="126"/>
      <c r="J35" s="126"/>
      <c r="K35" s="126"/>
      <c r="L35" s="129"/>
      <c r="M35" s="132"/>
      <c r="N35" s="123"/>
      <c r="O35" s="123"/>
      <c r="P35" s="123"/>
      <c r="Q35" s="123"/>
      <c r="R35" s="72"/>
      <c r="S35" s="170"/>
      <c r="T35" s="65"/>
      <c r="U35" s="65"/>
      <c r="V35" s="65"/>
      <c r="W35" s="65"/>
      <c r="X35" s="72"/>
      <c r="Y35" s="75"/>
      <c r="Z35" s="250"/>
      <c r="AA35" s="250"/>
      <c r="AB35" s="250"/>
      <c r="AC35" s="250"/>
      <c r="AD35" s="129"/>
      <c r="AE35" s="313"/>
    </row>
    <row r="36" spans="1:31" ht="106.5" customHeight="1">
      <c r="A36" s="174"/>
      <c r="B36" s="138"/>
      <c r="C36" s="259"/>
      <c r="D36" s="138"/>
      <c r="E36" s="138"/>
      <c r="F36" s="138"/>
      <c r="G36" s="9" t="s">
        <v>16</v>
      </c>
      <c r="H36" s="150"/>
      <c r="I36" s="150"/>
      <c r="J36" s="150"/>
      <c r="K36" s="150"/>
      <c r="L36" s="300"/>
      <c r="M36" s="160"/>
      <c r="N36" s="159"/>
      <c r="O36" s="159"/>
      <c r="P36" s="159"/>
      <c r="Q36" s="159"/>
      <c r="R36" s="80"/>
      <c r="S36" s="171"/>
      <c r="T36" s="164"/>
      <c r="U36" s="164"/>
      <c r="V36" s="164"/>
      <c r="W36" s="164"/>
      <c r="X36" s="80"/>
      <c r="Y36" s="157"/>
      <c r="Z36" s="251"/>
      <c r="AA36" s="251"/>
      <c r="AB36" s="251"/>
      <c r="AC36" s="251"/>
      <c r="AD36" s="300"/>
      <c r="AE36" s="314"/>
    </row>
    <row r="37" spans="1:31" ht="24" customHeight="1">
      <c r="A37" s="172" t="s">
        <v>107</v>
      </c>
      <c r="B37" s="143" t="s">
        <v>108</v>
      </c>
      <c r="C37" s="153">
        <v>2</v>
      </c>
      <c r="D37" s="143" t="s">
        <v>109</v>
      </c>
      <c r="E37" s="143" t="s">
        <v>89</v>
      </c>
      <c r="F37" s="143" t="s">
        <v>13</v>
      </c>
      <c r="G37" s="7" t="s">
        <v>14</v>
      </c>
      <c r="H37" s="149" t="s">
        <v>110</v>
      </c>
      <c r="I37" s="149" t="s">
        <v>870</v>
      </c>
      <c r="J37" s="149">
        <v>8</v>
      </c>
      <c r="K37" s="149" t="s">
        <v>112</v>
      </c>
      <c r="L37" s="79">
        <v>1</v>
      </c>
      <c r="M37" s="151" t="s">
        <v>113</v>
      </c>
      <c r="N37" s="158" t="s">
        <v>871</v>
      </c>
      <c r="O37" s="158" t="s">
        <v>870</v>
      </c>
      <c r="P37" s="158">
        <v>5</v>
      </c>
      <c r="Q37" s="158" t="s">
        <v>579</v>
      </c>
      <c r="R37" s="79">
        <v>1</v>
      </c>
      <c r="S37" s="169" t="s">
        <v>580</v>
      </c>
      <c r="T37" s="163" t="s">
        <v>114</v>
      </c>
      <c r="U37" s="163" t="s">
        <v>111</v>
      </c>
      <c r="V37" s="296" t="s">
        <v>696</v>
      </c>
      <c r="W37" s="163" t="s">
        <v>697</v>
      </c>
      <c r="X37" s="79">
        <v>1</v>
      </c>
      <c r="Y37" s="156" t="s">
        <v>580</v>
      </c>
      <c r="Z37" s="249" t="s">
        <v>871</v>
      </c>
      <c r="AA37" s="249" t="s">
        <v>870</v>
      </c>
      <c r="AB37" s="309" t="s">
        <v>696</v>
      </c>
      <c r="AC37" s="249" t="s">
        <v>872</v>
      </c>
      <c r="AD37" s="79">
        <v>1</v>
      </c>
      <c r="AE37" s="312" t="s">
        <v>873</v>
      </c>
    </row>
    <row r="38" spans="1:31" ht="38.25">
      <c r="A38" s="173"/>
      <c r="B38" s="137"/>
      <c r="C38" s="154"/>
      <c r="D38" s="137"/>
      <c r="E38" s="137"/>
      <c r="F38" s="137"/>
      <c r="G38" s="8" t="s">
        <v>15</v>
      </c>
      <c r="H38" s="126"/>
      <c r="I38" s="126"/>
      <c r="J38" s="126"/>
      <c r="K38" s="126"/>
      <c r="L38" s="72"/>
      <c r="M38" s="132"/>
      <c r="N38" s="123"/>
      <c r="O38" s="123"/>
      <c r="P38" s="123"/>
      <c r="Q38" s="123"/>
      <c r="R38" s="72"/>
      <c r="S38" s="170"/>
      <c r="T38" s="65"/>
      <c r="U38" s="65"/>
      <c r="V38" s="297"/>
      <c r="W38" s="65"/>
      <c r="X38" s="72"/>
      <c r="Y38" s="75"/>
      <c r="Z38" s="250"/>
      <c r="AA38" s="250"/>
      <c r="AB38" s="310"/>
      <c r="AC38" s="250"/>
      <c r="AD38" s="72"/>
      <c r="AE38" s="313"/>
    </row>
    <row r="39" spans="1:31" ht="53.25" customHeight="1">
      <c r="A39" s="174"/>
      <c r="B39" s="138"/>
      <c r="C39" s="168"/>
      <c r="D39" s="138"/>
      <c r="E39" s="138"/>
      <c r="F39" s="138"/>
      <c r="G39" s="9" t="s">
        <v>16</v>
      </c>
      <c r="H39" s="150"/>
      <c r="I39" s="150"/>
      <c r="J39" s="150"/>
      <c r="K39" s="150"/>
      <c r="L39" s="80"/>
      <c r="M39" s="160"/>
      <c r="N39" s="159"/>
      <c r="O39" s="159"/>
      <c r="P39" s="159"/>
      <c r="Q39" s="159"/>
      <c r="R39" s="80"/>
      <c r="S39" s="171"/>
      <c r="T39" s="164"/>
      <c r="U39" s="164"/>
      <c r="V39" s="298"/>
      <c r="W39" s="164"/>
      <c r="X39" s="80"/>
      <c r="Y39" s="157"/>
      <c r="Z39" s="251"/>
      <c r="AA39" s="251"/>
      <c r="AB39" s="311"/>
      <c r="AC39" s="251"/>
      <c r="AD39" s="80"/>
      <c r="AE39" s="314"/>
    </row>
    <row r="40" spans="1:31" ht="45.75" customHeight="1">
      <c r="A40" s="172" t="s">
        <v>115</v>
      </c>
      <c r="B40" s="143" t="s">
        <v>108</v>
      </c>
      <c r="C40" s="153">
        <v>4</v>
      </c>
      <c r="D40" s="143" t="s">
        <v>620</v>
      </c>
      <c r="E40" s="143" t="s">
        <v>89</v>
      </c>
      <c r="F40" s="143" t="s">
        <v>13</v>
      </c>
      <c r="G40" s="7" t="s">
        <v>14</v>
      </c>
      <c r="H40" s="149" t="s">
        <v>110</v>
      </c>
      <c r="I40" s="149" t="s">
        <v>874</v>
      </c>
      <c r="J40" s="149">
        <v>1</v>
      </c>
      <c r="K40" s="149" t="s">
        <v>581</v>
      </c>
      <c r="L40" s="206">
        <v>0.5</v>
      </c>
      <c r="M40" s="151" t="s">
        <v>116</v>
      </c>
      <c r="N40" s="158" t="s">
        <v>871</v>
      </c>
      <c r="O40" s="158" t="s">
        <v>874</v>
      </c>
      <c r="P40" s="158">
        <v>1</v>
      </c>
      <c r="Q40" s="158" t="s">
        <v>875</v>
      </c>
      <c r="R40" s="299">
        <v>0.7</v>
      </c>
      <c r="S40" s="169" t="s">
        <v>622</v>
      </c>
      <c r="T40" s="163" t="s">
        <v>871</v>
      </c>
      <c r="U40" s="163" t="s">
        <v>874</v>
      </c>
      <c r="V40" s="163">
        <v>1</v>
      </c>
      <c r="W40" s="163" t="s">
        <v>876</v>
      </c>
      <c r="X40" s="299">
        <v>0.7</v>
      </c>
      <c r="Y40" s="156" t="s">
        <v>708</v>
      </c>
      <c r="Z40" s="249" t="s">
        <v>871</v>
      </c>
      <c r="AA40" s="249" t="s">
        <v>874</v>
      </c>
      <c r="AB40" s="249">
        <v>1</v>
      </c>
      <c r="AC40" s="249" t="s">
        <v>877</v>
      </c>
      <c r="AD40" s="299">
        <v>0.7</v>
      </c>
      <c r="AE40" s="312" t="s">
        <v>820</v>
      </c>
    </row>
    <row r="41" spans="1:31" ht="54.75" customHeight="1">
      <c r="A41" s="173"/>
      <c r="B41" s="137"/>
      <c r="C41" s="154"/>
      <c r="D41" s="137"/>
      <c r="E41" s="137"/>
      <c r="F41" s="137"/>
      <c r="G41" s="8" t="s">
        <v>15</v>
      </c>
      <c r="H41" s="126"/>
      <c r="I41" s="126"/>
      <c r="J41" s="126"/>
      <c r="K41" s="126"/>
      <c r="L41" s="207"/>
      <c r="M41" s="132"/>
      <c r="N41" s="123"/>
      <c r="O41" s="123"/>
      <c r="P41" s="123"/>
      <c r="Q41" s="123"/>
      <c r="R41" s="129"/>
      <c r="S41" s="170"/>
      <c r="T41" s="65"/>
      <c r="U41" s="65"/>
      <c r="V41" s="65"/>
      <c r="W41" s="65"/>
      <c r="X41" s="129"/>
      <c r="Y41" s="75"/>
      <c r="Z41" s="250"/>
      <c r="AA41" s="250"/>
      <c r="AB41" s="250"/>
      <c r="AC41" s="250"/>
      <c r="AD41" s="129"/>
      <c r="AE41" s="313"/>
    </row>
    <row r="42" spans="1:31" ht="63" customHeight="1">
      <c r="A42" s="174"/>
      <c r="B42" s="138"/>
      <c r="C42" s="168"/>
      <c r="D42" s="138"/>
      <c r="E42" s="138"/>
      <c r="F42" s="138"/>
      <c r="G42" s="9" t="s">
        <v>16</v>
      </c>
      <c r="H42" s="150"/>
      <c r="I42" s="150"/>
      <c r="J42" s="150"/>
      <c r="K42" s="150"/>
      <c r="L42" s="208"/>
      <c r="M42" s="160"/>
      <c r="N42" s="159"/>
      <c r="O42" s="159"/>
      <c r="P42" s="159"/>
      <c r="Q42" s="159"/>
      <c r="R42" s="300"/>
      <c r="S42" s="171"/>
      <c r="T42" s="164"/>
      <c r="U42" s="164"/>
      <c r="V42" s="164"/>
      <c r="W42" s="164"/>
      <c r="X42" s="300"/>
      <c r="Y42" s="157"/>
      <c r="Z42" s="251"/>
      <c r="AA42" s="251"/>
      <c r="AB42" s="251"/>
      <c r="AC42" s="251"/>
      <c r="AD42" s="300"/>
      <c r="AE42" s="314"/>
    </row>
    <row r="43" spans="1:31" ht="48" customHeight="1">
      <c r="A43" s="134" t="s">
        <v>117</v>
      </c>
      <c r="B43" s="143" t="s">
        <v>118</v>
      </c>
      <c r="C43" s="153">
        <v>1</v>
      </c>
      <c r="D43" s="256" t="s">
        <v>621</v>
      </c>
      <c r="E43" s="143" t="s">
        <v>89</v>
      </c>
      <c r="F43" s="256" t="s">
        <v>13</v>
      </c>
      <c r="G43" s="7" t="s">
        <v>14</v>
      </c>
      <c r="H43" s="149" t="s">
        <v>120</v>
      </c>
      <c r="I43" s="240" t="s">
        <v>878</v>
      </c>
      <c r="J43" s="149">
        <v>1</v>
      </c>
      <c r="K43" s="149" t="s">
        <v>879</v>
      </c>
      <c r="L43" s="206">
        <v>0.5</v>
      </c>
      <c r="M43" s="149" t="s">
        <v>880</v>
      </c>
      <c r="N43" s="158" t="s">
        <v>871</v>
      </c>
      <c r="O43" s="244" t="s">
        <v>878</v>
      </c>
      <c r="P43" s="158">
        <v>1</v>
      </c>
      <c r="Q43" s="158" t="s">
        <v>875</v>
      </c>
      <c r="R43" s="299">
        <v>0.6</v>
      </c>
      <c r="S43" s="169" t="s">
        <v>819</v>
      </c>
      <c r="T43" s="163" t="s">
        <v>871</v>
      </c>
      <c r="U43" s="267" t="s">
        <v>878</v>
      </c>
      <c r="V43" s="163">
        <v>1</v>
      </c>
      <c r="W43" s="163" t="s">
        <v>876</v>
      </c>
      <c r="X43" s="299">
        <v>0.6</v>
      </c>
      <c r="Y43" s="156" t="s">
        <v>822</v>
      </c>
      <c r="Z43" s="249" t="s">
        <v>871</v>
      </c>
      <c r="AA43" s="269" t="s">
        <v>878</v>
      </c>
      <c r="AB43" s="249">
        <v>1</v>
      </c>
      <c r="AC43" s="249" t="s">
        <v>876</v>
      </c>
      <c r="AD43" s="299">
        <v>0.6</v>
      </c>
      <c r="AE43" s="312" t="s">
        <v>821</v>
      </c>
    </row>
    <row r="44" spans="1:31" ht="58.5" customHeight="1">
      <c r="A44" s="134"/>
      <c r="B44" s="137"/>
      <c r="C44" s="154"/>
      <c r="D44" s="256"/>
      <c r="E44" s="137"/>
      <c r="F44" s="256"/>
      <c r="G44" s="8" t="s">
        <v>15</v>
      </c>
      <c r="H44" s="126"/>
      <c r="I44" s="240"/>
      <c r="J44" s="126"/>
      <c r="K44" s="126"/>
      <c r="L44" s="207"/>
      <c r="M44" s="126"/>
      <c r="N44" s="123"/>
      <c r="O44" s="244"/>
      <c r="P44" s="123"/>
      <c r="Q44" s="123"/>
      <c r="R44" s="129"/>
      <c r="S44" s="170"/>
      <c r="T44" s="65"/>
      <c r="U44" s="267"/>
      <c r="V44" s="65"/>
      <c r="W44" s="65"/>
      <c r="X44" s="129"/>
      <c r="Y44" s="75"/>
      <c r="Z44" s="250"/>
      <c r="AA44" s="269"/>
      <c r="AB44" s="250"/>
      <c r="AC44" s="250"/>
      <c r="AD44" s="129"/>
      <c r="AE44" s="313"/>
    </row>
    <row r="45" spans="1:31" ht="135" customHeight="1" thickBot="1">
      <c r="A45" s="135"/>
      <c r="B45" s="138"/>
      <c r="C45" s="155"/>
      <c r="D45" s="318"/>
      <c r="E45" s="138"/>
      <c r="F45" s="318"/>
      <c r="G45" s="11" t="s">
        <v>16</v>
      </c>
      <c r="H45" s="150"/>
      <c r="I45" s="322"/>
      <c r="J45" s="127"/>
      <c r="K45" s="127"/>
      <c r="L45" s="207"/>
      <c r="M45" s="127"/>
      <c r="N45" s="124"/>
      <c r="O45" s="319"/>
      <c r="P45" s="124"/>
      <c r="Q45" s="159"/>
      <c r="R45" s="300"/>
      <c r="S45" s="171"/>
      <c r="T45" s="66"/>
      <c r="U45" s="323"/>
      <c r="V45" s="66"/>
      <c r="W45" s="164"/>
      <c r="X45" s="300"/>
      <c r="Y45" s="157"/>
      <c r="Z45" s="320"/>
      <c r="AA45" s="321"/>
      <c r="AB45" s="320"/>
      <c r="AC45" s="251"/>
      <c r="AD45" s="300"/>
      <c r="AE45" s="314"/>
    </row>
    <row r="46" spans="12:30" ht="12.75">
      <c r="L46" s="17">
        <f>(SUM(L10:L45))/12</f>
        <v>0.8645327756145765</v>
      </c>
      <c r="R46" s="17">
        <f>(SUM(R10:R45))/12</f>
        <v>0.9312627916705357</v>
      </c>
      <c r="X46" s="18">
        <f>(SUM(X10:X45))/12</f>
        <v>0.8852228010511195</v>
      </c>
      <c r="AD46" s="18">
        <f>(SUM(AD10:AD45))/12</f>
        <v>0.8777791110954807</v>
      </c>
    </row>
    <row r="48" ht="12.75">
      <c r="C48" s="31"/>
    </row>
    <row r="52" ht="12.75">
      <c r="W52" s="19"/>
    </row>
  </sheetData>
  <sheetProtection/>
  <mergeCells count="397">
    <mergeCell ref="AE43:AE45"/>
    <mergeCell ref="T43:T45"/>
    <mergeCell ref="U43:U45"/>
    <mergeCell ref="V43:V45"/>
    <mergeCell ref="W43:W45"/>
    <mergeCell ref="X43:X45"/>
    <mergeCell ref="Y43:Y45"/>
    <mergeCell ref="I43:I45"/>
    <mergeCell ref="J43:J45"/>
    <mergeCell ref="K43:K45"/>
    <mergeCell ref="L43:L45"/>
    <mergeCell ref="M43:M45"/>
    <mergeCell ref="Q43:Q45"/>
    <mergeCell ref="S43:S45"/>
    <mergeCell ref="AD43:AD45"/>
    <mergeCell ref="AC43:AC45"/>
    <mergeCell ref="N43:N45"/>
    <mergeCell ref="O43:O45"/>
    <mergeCell ref="P43:P45"/>
    <mergeCell ref="Z43:Z45"/>
    <mergeCell ref="AA43:AA45"/>
    <mergeCell ref="AB43:AB45"/>
    <mergeCell ref="R43:R45"/>
    <mergeCell ref="AC40:AC42"/>
    <mergeCell ref="AD40:AD42"/>
    <mergeCell ref="Y40:Y42"/>
    <mergeCell ref="Z40:Z42"/>
    <mergeCell ref="AA40:AA42"/>
    <mergeCell ref="AE40:AE42"/>
    <mergeCell ref="A43:A45"/>
    <mergeCell ref="B43:B45"/>
    <mergeCell ref="C43:C45"/>
    <mergeCell ref="D43:D45"/>
    <mergeCell ref="E43:E45"/>
    <mergeCell ref="F43:F45"/>
    <mergeCell ref="H43:H45"/>
    <mergeCell ref="W40:W42"/>
    <mergeCell ref="X40:X42"/>
    <mergeCell ref="AB40:AB42"/>
    <mergeCell ref="Q40:Q42"/>
    <mergeCell ref="R40:R42"/>
    <mergeCell ref="S40:S42"/>
    <mergeCell ref="T40:T42"/>
    <mergeCell ref="U40:U42"/>
    <mergeCell ref="V40:V42"/>
    <mergeCell ref="K40:K42"/>
    <mergeCell ref="L40:L42"/>
    <mergeCell ref="M40:M42"/>
    <mergeCell ref="N40:N42"/>
    <mergeCell ref="O40:O42"/>
    <mergeCell ref="P40:P42"/>
    <mergeCell ref="AE37:AE39"/>
    <mergeCell ref="A40:A42"/>
    <mergeCell ref="B40:B42"/>
    <mergeCell ref="C40:C42"/>
    <mergeCell ref="D40:D42"/>
    <mergeCell ref="E40:E42"/>
    <mergeCell ref="F40:F42"/>
    <mergeCell ref="H40:H42"/>
    <mergeCell ref="I40:I42"/>
    <mergeCell ref="J40:J42"/>
    <mergeCell ref="Y37:Y39"/>
    <mergeCell ref="Z37:Z39"/>
    <mergeCell ref="AA37:AA39"/>
    <mergeCell ref="AB37:AB39"/>
    <mergeCell ref="AC37:AC39"/>
    <mergeCell ref="AD37:AD39"/>
    <mergeCell ref="S37:S39"/>
    <mergeCell ref="T37:T39"/>
    <mergeCell ref="U37:U39"/>
    <mergeCell ref="V37:V39"/>
    <mergeCell ref="W37:W39"/>
    <mergeCell ref="X37:X39"/>
    <mergeCell ref="M37:M39"/>
    <mergeCell ref="N37:N39"/>
    <mergeCell ref="O37:O39"/>
    <mergeCell ref="P37:P39"/>
    <mergeCell ref="Q37:Q39"/>
    <mergeCell ref="R37:R39"/>
    <mergeCell ref="F37:F39"/>
    <mergeCell ref="H37:H39"/>
    <mergeCell ref="I37:I39"/>
    <mergeCell ref="J37:J39"/>
    <mergeCell ref="K37:K39"/>
    <mergeCell ref="L37:L39"/>
    <mergeCell ref="AA34:AA36"/>
    <mergeCell ref="AB34:AB36"/>
    <mergeCell ref="AC34:AC36"/>
    <mergeCell ref="AD34:AD36"/>
    <mergeCell ref="AE34:AE36"/>
    <mergeCell ref="A37:A39"/>
    <mergeCell ref="B37:B39"/>
    <mergeCell ref="C37:C39"/>
    <mergeCell ref="D37:D39"/>
    <mergeCell ref="E37:E39"/>
    <mergeCell ref="N34:N36"/>
    <mergeCell ref="O34:O36"/>
    <mergeCell ref="P34:P36"/>
    <mergeCell ref="Q34:Q36"/>
    <mergeCell ref="R34:R36"/>
    <mergeCell ref="S34:S36"/>
    <mergeCell ref="H34:H36"/>
    <mergeCell ref="I34:I36"/>
    <mergeCell ref="J34:J36"/>
    <mergeCell ref="K34:K36"/>
    <mergeCell ref="L34:L36"/>
    <mergeCell ref="M34:M36"/>
    <mergeCell ref="AB31:AB33"/>
    <mergeCell ref="AC31:AC33"/>
    <mergeCell ref="AD31:AD33"/>
    <mergeCell ref="AE31:AE33"/>
    <mergeCell ref="A34:A36"/>
    <mergeCell ref="B34:B36"/>
    <mergeCell ref="C34:C36"/>
    <mergeCell ref="D34:D36"/>
    <mergeCell ref="E34:E36"/>
    <mergeCell ref="F34:F36"/>
    <mergeCell ref="AB25:AB27"/>
    <mergeCell ref="AC25:AC27"/>
    <mergeCell ref="AD25:AD27"/>
    <mergeCell ref="AE25:AE27"/>
    <mergeCell ref="AB28:AB30"/>
    <mergeCell ref="AC28:AC30"/>
    <mergeCell ref="AD28:AD30"/>
    <mergeCell ref="AE28:AE30"/>
    <mergeCell ref="AB19:AB21"/>
    <mergeCell ref="AC19:AC21"/>
    <mergeCell ref="AD19:AD21"/>
    <mergeCell ref="AE19:AE21"/>
    <mergeCell ref="AB22:AB24"/>
    <mergeCell ref="AC22:AC24"/>
    <mergeCell ref="AD22:AD24"/>
    <mergeCell ref="AE22:AE24"/>
    <mergeCell ref="AB13:AB15"/>
    <mergeCell ref="AC13:AC15"/>
    <mergeCell ref="AD13:AD15"/>
    <mergeCell ref="AE13:AE15"/>
    <mergeCell ref="AB16:AB18"/>
    <mergeCell ref="AC16:AC18"/>
    <mergeCell ref="AD16:AD18"/>
    <mergeCell ref="AE16:AE18"/>
    <mergeCell ref="AD8:AD9"/>
    <mergeCell ref="AE8:AE9"/>
    <mergeCell ref="AB10:AB12"/>
    <mergeCell ref="AC10:AC12"/>
    <mergeCell ref="AD10:AD12"/>
    <mergeCell ref="AE10:AE12"/>
    <mergeCell ref="W8:W9"/>
    <mergeCell ref="X8:X9"/>
    <mergeCell ref="Z8:AA8"/>
    <mergeCell ref="Y8:Y9"/>
    <mergeCell ref="AB8:AB9"/>
    <mergeCell ref="AC8:AC9"/>
    <mergeCell ref="N7:S7"/>
    <mergeCell ref="T7:Y7"/>
    <mergeCell ref="Z7:AE7"/>
    <mergeCell ref="A1:B4"/>
    <mergeCell ref="A5:B5"/>
    <mergeCell ref="A7:G7"/>
    <mergeCell ref="H7:M7"/>
    <mergeCell ref="C1:AA4"/>
    <mergeCell ref="D5:AA5"/>
    <mergeCell ref="A6:AA6"/>
    <mergeCell ref="AA25:AA27"/>
    <mergeCell ref="AA28:AA30"/>
    <mergeCell ref="AA31:AA33"/>
    <mergeCell ref="AA10:AA12"/>
    <mergeCell ref="AA13:AA15"/>
    <mergeCell ref="AA16:AA18"/>
    <mergeCell ref="AA19:AA21"/>
    <mergeCell ref="AA22:AA24"/>
    <mergeCell ref="A8:A9"/>
    <mergeCell ref="B8:B9"/>
    <mergeCell ref="C8:C9"/>
    <mergeCell ref="D8:D9"/>
    <mergeCell ref="K10:K12"/>
    <mergeCell ref="A28:A30"/>
    <mergeCell ref="B28:B30"/>
    <mergeCell ref="C28:C30"/>
    <mergeCell ref="D28:D30"/>
    <mergeCell ref="A16:A18"/>
    <mergeCell ref="N10:N12"/>
    <mergeCell ref="F19:F21"/>
    <mergeCell ref="H19:H21"/>
    <mergeCell ref="I19:I21"/>
    <mergeCell ref="J19:J21"/>
    <mergeCell ref="J13:J15"/>
    <mergeCell ref="K13:K15"/>
    <mergeCell ref="L10:L12"/>
    <mergeCell ref="M10:M12"/>
    <mergeCell ref="N13:N15"/>
    <mergeCell ref="E8:E9"/>
    <mergeCell ref="F8:F9"/>
    <mergeCell ref="G8:G9"/>
    <mergeCell ref="H8:I8"/>
    <mergeCell ref="J8:J9"/>
    <mergeCell ref="H10:H12"/>
    <mergeCell ref="I10:I12"/>
    <mergeCell ref="J10:J12"/>
    <mergeCell ref="F10:F12"/>
    <mergeCell ref="L8:L9"/>
    <mergeCell ref="K8:K9"/>
    <mergeCell ref="Q8:Q9"/>
    <mergeCell ref="M8:M9"/>
    <mergeCell ref="N8:O8"/>
    <mergeCell ref="V8:V9"/>
    <mergeCell ref="P8:P9"/>
    <mergeCell ref="R8:R9"/>
    <mergeCell ref="S8:S9"/>
    <mergeCell ref="T8:U8"/>
    <mergeCell ref="O10:O12"/>
    <mergeCell ref="R10:R12"/>
    <mergeCell ref="P10:P12"/>
    <mergeCell ref="Q10:Q12"/>
    <mergeCell ref="U10:U12"/>
    <mergeCell ref="T10:T12"/>
    <mergeCell ref="S10:S12"/>
    <mergeCell ref="A13:A15"/>
    <mergeCell ref="B13:B15"/>
    <mergeCell ref="C13:C15"/>
    <mergeCell ref="D13:D15"/>
    <mergeCell ref="E13:E15"/>
    <mergeCell ref="A10:A12"/>
    <mergeCell ref="C10:C12"/>
    <mergeCell ref="D10:D12"/>
    <mergeCell ref="E10:E12"/>
    <mergeCell ref="B10:B12"/>
    <mergeCell ref="Z10:Z12"/>
    <mergeCell ref="V10:V12"/>
    <mergeCell ref="Q13:Q15"/>
    <mergeCell ref="V13:V15"/>
    <mergeCell ref="W13:W15"/>
    <mergeCell ref="U13:U15"/>
    <mergeCell ref="R13:R15"/>
    <mergeCell ref="Y10:Y12"/>
    <mergeCell ref="W10:W12"/>
    <mergeCell ref="X10:X12"/>
    <mergeCell ref="F13:F15"/>
    <mergeCell ref="H13:H15"/>
    <mergeCell ref="I13:I15"/>
    <mergeCell ref="L13:L15"/>
    <mergeCell ref="M13:M15"/>
    <mergeCell ref="Z13:Z15"/>
    <mergeCell ref="C16:C18"/>
    <mergeCell ref="D16:D18"/>
    <mergeCell ref="E16:E18"/>
    <mergeCell ref="F16:F18"/>
    <mergeCell ref="H16:H18"/>
    <mergeCell ref="I16:I18"/>
    <mergeCell ref="J16:J18"/>
    <mergeCell ref="K16:K18"/>
    <mergeCell ref="O13:O15"/>
    <mergeCell ref="Q16:Q18"/>
    <mergeCell ref="R16:R18"/>
    <mergeCell ref="S16:S18"/>
    <mergeCell ref="L16:L18"/>
    <mergeCell ref="M16:M18"/>
    <mergeCell ref="N16:N18"/>
    <mergeCell ref="T16:T18"/>
    <mergeCell ref="P16:P18"/>
    <mergeCell ref="Y13:Y15"/>
    <mergeCell ref="X13:X15"/>
    <mergeCell ref="S13:S15"/>
    <mergeCell ref="T13:T15"/>
    <mergeCell ref="P13:P15"/>
    <mergeCell ref="V16:V18"/>
    <mergeCell ref="W16:W18"/>
    <mergeCell ref="Z16:Z18"/>
    <mergeCell ref="X16:X18"/>
    <mergeCell ref="Y16:Y18"/>
    <mergeCell ref="O16:O18"/>
    <mergeCell ref="U16:U18"/>
    <mergeCell ref="A19:A21"/>
    <mergeCell ref="C19:C21"/>
    <mergeCell ref="D19:D21"/>
    <mergeCell ref="E19:E21"/>
    <mergeCell ref="K19:K21"/>
    <mergeCell ref="L19:L21"/>
    <mergeCell ref="N19:N21"/>
    <mergeCell ref="M19:M21"/>
    <mergeCell ref="T19:T21"/>
    <mergeCell ref="P19:P21"/>
    <mergeCell ref="Q19:Q21"/>
    <mergeCell ref="Y19:Y21"/>
    <mergeCell ref="O19:O21"/>
    <mergeCell ref="Z19:Z21"/>
    <mergeCell ref="U19:U21"/>
    <mergeCell ref="V19:V21"/>
    <mergeCell ref="S19:S21"/>
    <mergeCell ref="R19:R21"/>
    <mergeCell ref="X19:X21"/>
    <mergeCell ref="W19:W21"/>
    <mergeCell ref="A22:A24"/>
    <mergeCell ref="C22:C24"/>
    <mergeCell ref="D22:D24"/>
    <mergeCell ref="E22:E24"/>
    <mergeCell ref="F22:F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25:A27"/>
    <mergeCell ref="C25:C27"/>
    <mergeCell ref="D25:D27"/>
    <mergeCell ref="E25:E27"/>
    <mergeCell ref="F25:F27"/>
    <mergeCell ref="H25:H27"/>
    <mergeCell ref="B25:B27"/>
    <mergeCell ref="I25:I27"/>
    <mergeCell ref="J25:J27"/>
    <mergeCell ref="K25:K27"/>
    <mergeCell ref="L25:L27"/>
    <mergeCell ref="M25:M27"/>
    <mergeCell ref="O25:O27"/>
    <mergeCell ref="N25:N27"/>
    <mergeCell ref="P25:P27"/>
    <mergeCell ref="Q25:Q27"/>
    <mergeCell ref="R25:R27"/>
    <mergeCell ref="S25:S27"/>
    <mergeCell ref="T25:T27"/>
    <mergeCell ref="U25:U27"/>
    <mergeCell ref="V25:V27"/>
    <mergeCell ref="W25:W27"/>
    <mergeCell ref="X25:X27"/>
    <mergeCell ref="Y25:Y27"/>
    <mergeCell ref="Z25:Z27"/>
    <mergeCell ref="E28:E30"/>
    <mergeCell ref="F28:F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A31:A33"/>
    <mergeCell ref="B31:B33"/>
    <mergeCell ref="C31:C33"/>
    <mergeCell ref="D31:D33"/>
    <mergeCell ref="E31:E33"/>
    <mergeCell ref="F31:F33"/>
    <mergeCell ref="X34:X36"/>
    <mergeCell ref="Y34:Y36"/>
    <mergeCell ref="W28:W30"/>
    <mergeCell ref="X28:X30"/>
    <mergeCell ref="Y28:Y30"/>
    <mergeCell ref="Z28:Z30"/>
    <mergeCell ref="Z34:Z36"/>
    <mergeCell ref="U34:U36"/>
    <mergeCell ref="V34:V36"/>
    <mergeCell ref="W34:W36"/>
    <mergeCell ref="T34:T36"/>
    <mergeCell ref="H31:H33"/>
    <mergeCell ref="I31:I33"/>
    <mergeCell ref="J31:J33"/>
    <mergeCell ref="K31:K33"/>
    <mergeCell ref="L31:L33"/>
    <mergeCell ref="M31:M33"/>
    <mergeCell ref="N31:N33"/>
    <mergeCell ref="O31:O33"/>
    <mergeCell ref="P31:P33"/>
    <mergeCell ref="Q31:Q33"/>
    <mergeCell ref="R31:R33"/>
    <mergeCell ref="S31:S33"/>
    <mergeCell ref="B16:B18"/>
    <mergeCell ref="B19:B21"/>
    <mergeCell ref="B22:B24"/>
    <mergeCell ref="Z31:Z33"/>
    <mergeCell ref="T31:T33"/>
    <mergeCell ref="U31:U33"/>
    <mergeCell ref="V31:V33"/>
    <mergeCell ref="W31:W33"/>
    <mergeCell ref="X31:X33"/>
    <mergeCell ref="Y31:Y33"/>
  </mergeCell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AE43"/>
  <sheetViews>
    <sheetView zoomScale="50" zoomScaleNormal="50" zoomScalePageLayoutView="0" workbookViewId="0" topLeftCell="A37">
      <pane xSplit="1" topLeftCell="L1" activePane="topRight" state="frozen"/>
      <selection pane="topLeft" activeCell="A1" sqref="A1"/>
      <selection pane="topRight" activeCell="AF37" sqref="AF1:AF16384"/>
    </sheetView>
  </sheetViews>
  <sheetFormatPr defaultColWidth="11.421875" defaultRowHeight="15"/>
  <cols>
    <col min="1" max="1" width="24.28125" style="4" customWidth="1"/>
    <col min="2" max="2" width="24.7109375" style="4" customWidth="1"/>
    <col min="3" max="3" width="17.140625" style="4" customWidth="1"/>
    <col min="4" max="4" width="21.28125" style="4" customWidth="1"/>
    <col min="5" max="5" width="11.421875" style="4" customWidth="1"/>
    <col min="6" max="6" width="12.421875" style="4" customWidth="1"/>
    <col min="7" max="7" width="14.421875" style="4" customWidth="1"/>
    <col min="8" max="8" width="20.8515625" style="4" customWidth="1"/>
    <col min="9" max="10" width="13.57421875" style="4" customWidth="1"/>
    <col min="11" max="11" width="20.7109375" style="4" customWidth="1"/>
    <col min="12" max="12" width="12.421875" style="4" customWidth="1"/>
    <col min="13" max="13" width="21.57421875" style="4" customWidth="1"/>
    <col min="14" max="14" width="19.00390625" style="4" customWidth="1"/>
    <col min="15" max="16" width="14.28125" style="4" customWidth="1"/>
    <col min="17" max="17" width="25.00390625" style="4" customWidth="1"/>
    <col min="18" max="18" width="11.421875" style="4" customWidth="1"/>
    <col min="19" max="19" width="26.7109375" style="4" customWidth="1"/>
    <col min="20" max="20" width="20.421875" style="4" customWidth="1"/>
    <col min="21" max="21" width="11.421875" style="4" customWidth="1"/>
    <col min="22" max="22" width="13.421875" style="4" customWidth="1"/>
    <col min="23" max="23" width="22.57421875" style="4" customWidth="1"/>
    <col min="24" max="24" width="11.421875" style="4" customWidth="1"/>
    <col min="25" max="25" width="21.28125" style="4" customWidth="1"/>
    <col min="26" max="26" width="19.421875" style="4" customWidth="1"/>
    <col min="27" max="27" width="11.421875" style="4" customWidth="1"/>
    <col min="28" max="28" width="14.57421875" style="4" customWidth="1"/>
    <col min="29" max="29" width="19.421875" style="4" customWidth="1"/>
    <col min="30" max="30" width="11.421875" style="4" customWidth="1"/>
    <col min="31" max="31" width="19.28125" style="4" customWidth="1"/>
    <col min="32" max="16384" width="11.421875" style="4" customWidth="1"/>
  </cols>
  <sheetData>
    <row r="1" spans="1:31" ht="19.5" customHeight="1">
      <c r="A1" s="112"/>
      <c r="B1" s="113"/>
      <c r="C1" s="90" t="s">
        <v>182</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row>
    <row r="2" spans="1:31"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row>
    <row r="4" spans="1:31"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7"/>
    </row>
    <row r="6" spans="1:31" ht="12.75">
      <c r="A6" s="98" t="s">
        <v>710</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ht="15" customHeight="1">
      <c r="A7" s="307" t="s">
        <v>666</v>
      </c>
      <c r="B7" s="307"/>
      <c r="C7" s="307"/>
      <c r="D7" s="307"/>
      <c r="E7" s="307"/>
      <c r="F7" s="307"/>
      <c r="G7" s="307"/>
      <c r="H7" s="120" t="s">
        <v>18</v>
      </c>
      <c r="I7" s="120"/>
      <c r="J7" s="120"/>
      <c r="K7" s="120"/>
      <c r="L7" s="120"/>
      <c r="M7" s="121"/>
      <c r="N7" s="101" t="s">
        <v>19</v>
      </c>
      <c r="O7" s="102"/>
      <c r="P7" s="102"/>
      <c r="Q7" s="102"/>
      <c r="R7" s="102"/>
      <c r="S7" s="103"/>
      <c r="T7" s="104" t="s">
        <v>20</v>
      </c>
      <c r="U7" s="105"/>
      <c r="V7" s="105"/>
      <c r="W7" s="105"/>
      <c r="X7" s="105"/>
      <c r="Y7" s="106"/>
      <c r="Z7" s="107" t="s">
        <v>21</v>
      </c>
      <c r="AA7" s="108"/>
      <c r="AB7" s="108"/>
      <c r="AC7" s="108"/>
      <c r="AD7" s="108"/>
      <c r="AE7" s="109"/>
    </row>
    <row r="8" spans="1:31" ht="20.25" customHeight="1">
      <c r="A8" s="179" t="s">
        <v>85</v>
      </c>
      <c r="B8" s="181" t="s">
        <v>50</v>
      </c>
      <c r="C8" s="181" t="s">
        <v>86</v>
      </c>
      <c r="D8" s="181" t="s">
        <v>17</v>
      </c>
      <c r="E8" s="181" t="s">
        <v>1</v>
      </c>
      <c r="F8" s="181" t="s">
        <v>2</v>
      </c>
      <c r="G8" s="181" t="s">
        <v>3</v>
      </c>
      <c r="H8" s="183" t="s">
        <v>4</v>
      </c>
      <c r="I8" s="184"/>
      <c r="J8" s="181" t="s">
        <v>414</v>
      </c>
      <c r="K8" s="181" t="s">
        <v>0</v>
      </c>
      <c r="L8" s="181" t="s">
        <v>8</v>
      </c>
      <c r="M8" s="181" t="s">
        <v>5</v>
      </c>
      <c r="N8" s="183" t="s">
        <v>4</v>
      </c>
      <c r="O8" s="184"/>
      <c r="P8" s="181" t="s">
        <v>414</v>
      </c>
      <c r="Q8" s="181" t="s">
        <v>0</v>
      </c>
      <c r="R8" s="181" t="s">
        <v>9</v>
      </c>
      <c r="S8" s="181" t="s">
        <v>5</v>
      </c>
      <c r="T8" s="183" t="s">
        <v>4</v>
      </c>
      <c r="U8" s="184"/>
      <c r="V8" s="181" t="s">
        <v>414</v>
      </c>
      <c r="W8" s="181" t="s">
        <v>0</v>
      </c>
      <c r="X8" s="181" t="s">
        <v>10</v>
      </c>
      <c r="Y8" s="181" t="s">
        <v>5</v>
      </c>
      <c r="Z8" s="183" t="s">
        <v>4</v>
      </c>
      <c r="AA8" s="184"/>
      <c r="AB8" s="181" t="s">
        <v>414</v>
      </c>
      <c r="AC8" s="181" t="s">
        <v>0</v>
      </c>
      <c r="AD8" s="181" t="s">
        <v>11</v>
      </c>
      <c r="AE8" s="177" t="s">
        <v>5</v>
      </c>
    </row>
    <row r="9" spans="1:31" ht="33" customHeight="1">
      <c r="A9" s="180"/>
      <c r="B9" s="182"/>
      <c r="C9" s="182"/>
      <c r="D9" s="182"/>
      <c r="E9" s="182"/>
      <c r="F9" s="182"/>
      <c r="G9" s="182"/>
      <c r="H9" s="13" t="s">
        <v>6</v>
      </c>
      <c r="I9" s="14" t="s">
        <v>7</v>
      </c>
      <c r="J9" s="182"/>
      <c r="K9" s="182"/>
      <c r="L9" s="182"/>
      <c r="M9" s="182"/>
      <c r="N9" s="14" t="s">
        <v>6</v>
      </c>
      <c r="O9" s="14" t="s">
        <v>7</v>
      </c>
      <c r="P9" s="182"/>
      <c r="Q9" s="182"/>
      <c r="R9" s="182"/>
      <c r="S9" s="182"/>
      <c r="T9" s="14" t="s">
        <v>6</v>
      </c>
      <c r="U9" s="14" t="s">
        <v>7</v>
      </c>
      <c r="V9" s="182"/>
      <c r="W9" s="182"/>
      <c r="X9" s="182"/>
      <c r="Y9" s="182"/>
      <c r="Z9" s="14" t="s">
        <v>6</v>
      </c>
      <c r="AA9" s="14" t="s">
        <v>7</v>
      </c>
      <c r="AB9" s="182"/>
      <c r="AC9" s="182"/>
      <c r="AD9" s="182"/>
      <c r="AE9" s="178"/>
    </row>
    <row r="10" spans="1:31" ht="33" customHeight="1">
      <c r="A10" s="153" t="s">
        <v>183</v>
      </c>
      <c r="B10" s="153" t="s">
        <v>184</v>
      </c>
      <c r="C10" s="153">
        <v>6</v>
      </c>
      <c r="D10" s="143" t="s">
        <v>185</v>
      </c>
      <c r="E10" s="143" t="s">
        <v>89</v>
      </c>
      <c r="F10" s="143" t="s">
        <v>13</v>
      </c>
      <c r="G10" s="7" t="s">
        <v>14</v>
      </c>
      <c r="H10" s="149" t="s">
        <v>186</v>
      </c>
      <c r="I10" s="149" t="s">
        <v>187</v>
      </c>
      <c r="J10" s="149">
        <v>1</v>
      </c>
      <c r="K10" s="149" t="s">
        <v>188</v>
      </c>
      <c r="L10" s="79">
        <v>1</v>
      </c>
      <c r="M10" s="151" t="s">
        <v>22</v>
      </c>
      <c r="N10" s="334" t="s">
        <v>186</v>
      </c>
      <c r="O10" s="334" t="s">
        <v>187</v>
      </c>
      <c r="P10" s="331">
        <v>2</v>
      </c>
      <c r="Q10" s="334" t="s">
        <v>415</v>
      </c>
      <c r="R10" s="79">
        <v>1</v>
      </c>
      <c r="S10" s="335" t="s">
        <v>416</v>
      </c>
      <c r="T10" s="338" t="s">
        <v>186</v>
      </c>
      <c r="U10" s="338" t="s">
        <v>187</v>
      </c>
      <c r="V10" s="328">
        <v>2</v>
      </c>
      <c r="W10" s="338" t="s">
        <v>655</v>
      </c>
      <c r="X10" s="79">
        <v>1</v>
      </c>
      <c r="Y10" s="345" t="s">
        <v>416</v>
      </c>
      <c r="Z10" s="324" t="s">
        <v>186</v>
      </c>
      <c r="AA10" s="324" t="s">
        <v>187</v>
      </c>
      <c r="AB10" s="342">
        <v>2</v>
      </c>
      <c r="AC10" s="324" t="s">
        <v>726</v>
      </c>
      <c r="AD10" s="79">
        <v>1</v>
      </c>
      <c r="AE10" s="325" t="s">
        <v>416</v>
      </c>
    </row>
    <row r="11" spans="1:31" ht="33" customHeight="1">
      <c r="A11" s="154"/>
      <c r="B11" s="154"/>
      <c r="C11" s="154"/>
      <c r="D11" s="137"/>
      <c r="E11" s="137"/>
      <c r="F11" s="137"/>
      <c r="G11" s="8" t="s">
        <v>15</v>
      </c>
      <c r="H11" s="126"/>
      <c r="I11" s="126"/>
      <c r="J11" s="126"/>
      <c r="K11" s="126"/>
      <c r="L11" s="72"/>
      <c r="M11" s="132"/>
      <c r="N11" s="334"/>
      <c r="O11" s="334"/>
      <c r="P11" s="332"/>
      <c r="Q11" s="334"/>
      <c r="R11" s="72"/>
      <c r="S11" s="336"/>
      <c r="T11" s="338"/>
      <c r="U11" s="338"/>
      <c r="V11" s="329"/>
      <c r="W11" s="338"/>
      <c r="X11" s="72"/>
      <c r="Y11" s="346"/>
      <c r="Z11" s="324"/>
      <c r="AA11" s="324"/>
      <c r="AB11" s="343"/>
      <c r="AC11" s="324"/>
      <c r="AD11" s="72"/>
      <c r="AE11" s="326"/>
    </row>
    <row r="12" spans="1:31" ht="27.75" customHeight="1">
      <c r="A12" s="168"/>
      <c r="B12" s="168"/>
      <c r="C12" s="168"/>
      <c r="D12" s="138"/>
      <c r="E12" s="138"/>
      <c r="F12" s="138"/>
      <c r="G12" s="9" t="s">
        <v>16</v>
      </c>
      <c r="H12" s="150"/>
      <c r="I12" s="150"/>
      <c r="J12" s="150"/>
      <c r="K12" s="150"/>
      <c r="L12" s="80"/>
      <c r="M12" s="160"/>
      <c r="N12" s="334"/>
      <c r="O12" s="334"/>
      <c r="P12" s="333"/>
      <c r="Q12" s="334"/>
      <c r="R12" s="80"/>
      <c r="S12" s="337"/>
      <c r="T12" s="338"/>
      <c r="U12" s="338"/>
      <c r="V12" s="330"/>
      <c r="W12" s="338"/>
      <c r="X12" s="80"/>
      <c r="Y12" s="347"/>
      <c r="Z12" s="324"/>
      <c r="AA12" s="324"/>
      <c r="AB12" s="344"/>
      <c r="AC12" s="324"/>
      <c r="AD12" s="80"/>
      <c r="AE12" s="327"/>
    </row>
    <row r="13" spans="1:31" ht="31.5" customHeight="1">
      <c r="A13" s="153" t="s">
        <v>189</v>
      </c>
      <c r="B13" s="153" t="s">
        <v>190</v>
      </c>
      <c r="C13" s="153">
        <v>1</v>
      </c>
      <c r="D13" s="143" t="s">
        <v>191</v>
      </c>
      <c r="E13" s="143" t="s">
        <v>89</v>
      </c>
      <c r="F13" s="143" t="s">
        <v>13</v>
      </c>
      <c r="G13" s="7" t="s">
        <v>14</v>
      </c>
      <c r="H13" s="149" t="s">
        <v>186</v>
      </c>
      <c r="I13" s="149" t="s">
        <v>192</v>
      </c>
      <c r="J13" s="149">
        <v>1</v>
      </c>
      <c r="K13" s="149" t="s">
        <v>193</v>
      </c>
      <c r="L13" s="79">
        <v>1</v>
      </c>
      <c r="M13" s="151" t="s">
        <v>194</v>
      </c>
      <c r="N13" s="334" t="s">
        <v>186</v>
      </c>
      <c r="O13" s="334" t="s">
        <v>192</v>
      </c>
      <c r="P13" s="331">
        <v>1</v>
      </c>
      <c r="Q13" s="334" t="s">
        <v>417</v>
      </c>
      <c r="R13" s="79">
        <v>1</v>
      </c>
      <c r="S13" s="335" t="s">
        <v>194</v>
      </c>
      <c r="T13" s="338" t="s">
        <v>186</v>
      </c>
      <c r="U13" s="338" t="s">
        <v>192</v>
      </c>
      <c r="V13" s="328">
        <v>1</v>
      </c>
      <c r="W13" s="338" t="s">
        <v>417</v>
      </c>
      <c r="X13" s="79">
        <v>1</v>
      </c>
      <c r="Y13" s="345" t="s">
        <v>194</v>
      </c>
      <c r="Z13" s="324" t="s">
        <v>186</v>
      </c>
      <c r="AA13" s="324" t="s">
        <v>192</v>
      </c>
      <c r="AB13" s="342">
        <v>1</v>
      </c>
      <c r="AC13" s="324" t="s">
        <v>417</v>
      </c>
      <c r="AD13" s="79">
        <v>1</v>
      </c>
      <c r="AE13" s="325" t="s">
        <v>194</v>
      </c>
    </row>
    <row r="14" spans="1:31" ht="43.5" customHeight="1">
      <c r="A14" s="154"/>
      <c r="B14" s="154"/>
      <c r="C14" s="154"/>
      <c r="D14" s="137"/>
      <c r="E14" s="137"/>
      <c r="F14" s="137"/>
      <c r="G14" s="8" t="s">
        <v>15</v>
      </c>
      <c r="H14" s="126"/>
      <c r="I14" s="126"/>
      <c r="J14" s="126"/>
      <c r="K14" s="126"/>
      <c r="L14" s="72"/>
      <c r="M14" s="132"/>
      <c r="N14" s="334"/>
      <c r="O14" s="334"/>
      <c r="P14" s="332"/>
      <c r="Q14" s="334"/>
      <c r="R14" s="72"/>
      <c r="S14" s="336"/>
      <c r="T14" s="338"/>
      <c r="U14" s="338"/>
      <c r="V14" s="329"/>
      <c r="W14" s="338"/>
      <c r="X14" s="72"/>
      <c r="Y14" s="346"/>
      <c r="Z14" s="324"/>
      <c r="AA14" s="324"/>
      <c r="AB14" s="343"/>
      <c r="AC14" s="324"/>
      <c r="AD14" s="72"/>
      <c r="AE14" s="326"/>
    </row>
    <row r="15" spans="1:31" ht="50.25" customHeight="1">
      <c r="A15" s="168"/>
      <c r="B15" s="168"/>
      <c r="C15" s="168"/>
      <c r="D15" s="138"/>
      <c r="E15" s="138"/>
      <c r="F15" s="138"/>
      <c r="G15" s="9" t="s">
        <v>16</v>
      </c>
      <c r="H15" s="150"/>
      <c r="I15" s="150"/>
      <c r="J15" s="150"/>
      <c r="K15" s="150"/>
      <c r="L15" s="80"/>
      <c r="M15" s="160"/>
      <c r="N15" s="334"/>
      <c r="O15" s="334"/>
      <c r="P15" s="333"/>
      <c r="Q15" s="334"/>
      <c r="R15" s="80"/>
      <c r="S15" s="337"/>
      <c r="T15" s="338"/>
      <c r="U15" s="338"/>
      <c r="V15" s="330"/>
      <c r="W15" s="338"/>
      <c r="X15" s="80"/>
      <c r="Y15" s="347"/>
      <c r="Z15" s="324"/>
      <c r="AA15" s="324"/>
      <c r="AB15" s="344"/>
      <c r="AC15" s="324"/>
      <c r="AD15" s="80"/>
      <c r="AE15" s="327"/>
    </row>
    <row r="16" spans="1:31" ht="38.25" customHeight="1">
      <c r="A16" s="153" t="s">
        <v>195</v>
      </c>
      <c r="B16" s="153" t="s">
        <v>52</v>
      </c>
      <c r="C16" s="153">
        <v>2</v>
      </c>
      <c r="D16" s="143" t="s">
        <v>196</v>
      </c>
      <c r="E16" s="143" t="s">
        <v>89</v>
      </c>
      <c r="F16" s="143" t="s">
        <v>13</v>
      </c>
      <c r="G16" s="7" t="s">
        <v>14</v>
      </c>
      <c r="H16" s="149" t="s">
        <v>186</v>
      </c>
      <c r="I16" s="149" t="s">
        <v>197</v>
      </c>
      <c r="J16" s="149">
        <v>1</v>
      </c>
      <c r="K16" s="149" t="s">
        <v>198</v>
      </c>
      <c r="L16" s="79">
        <v>1</v>
      </c>
      <c r="M16" s="151" t="s">
        <v>199</v>
      </c>
      <c r="N16" s="334" t="s">
        <v>186</v>
      </c>
      <c r="O16" s="334" t="s">
        <v>197</v>
      </c>
      <c r="P16" s="331">
        <v>1</v>
      </c>
      <c r="Q16" s="334" t="s">
        <v>418</v>
      </c>
      <c r="R16" s="79">
        <v>1</v>
      </c>
      <c r="S16" s="335" t="s">
        <v>199</v>
      </c>
      <c r="T16" s="338" t="s">
        <v>186</v>
      </c>
      <c r="U16" s="338" t="s">
        <v>197</v>
      </c>
      <c r="V16" s="328">
        <v>1</v>
      </c>
      <c r="W16" s="338" t="s">
        <v>418</v>
      </c>
      <c r="X16" s="79">
        <v>1</v>
      </c>
      <c r="Y16" s="345" t="s">
        <v>199</v>
      </c>
      <c r="Z16" s="324" t="s">
        <v>731</v>
      </c>
      <c r="AA16" s="324" t="s">
        <v>197</v>
      </c>
      <c r="AB16" s="342">
        <v>1</v>
      </c>
      <c r="AC16" s="324" t="s">
        <v>732</v>
      </c>
      <c r="AD16" s="79">
        <v>1</v>
      </c>
      <c r="AE16" s="325" t="s">
        <v>199</v>
      </c>
    </row>
    <row r="17" spans="1:31" ht="53.25" customHeight="1">
      <c r="A17" s="154"/>
      <c r="B17" s="154"/>
      <c r="C17" s="154"/>
      <c r="D17" s="137"/>
      <c r="E17" s="137"/>
      <c r="F17" s="137"/>
      <c r="G17" s="8" t="s">
        <v>15</v>
      </c>
      <c r="H17" s="126"/>
      <c r="I17" s="126"/>
      <c r="J17" s="126"/>
      <c r="K17" s="126"/>
      <c r="L17" s="72"/>
      <c r="M17" s="132"/>
      <c r="N17" s="334"/>
      <c r="O17" s="334"/>
      <c r="P17" s="332"/>
      <c r="Q17" s="334"/>
      <c r="R17" s="72"/>
      <c r="S17" s="336"/>
      <c r="T17" s="338"/>
      <c r="U17" s="338"/>
      <c r="V17" s="329"/>
      <c r="W17" s="338"/>
      <c r="X17" s="72"/>
      <c r="Y17" s="346"/>
      <c r="Z17" s="324"/>
      <c r="AA17" s="324"/>
      <c r="AB17" s="343"/>
      <c r="AC17" s="324"/>
      <c r="AD17" s="72"/>
      <c r="AE17" s="326"/>
    </row>
    <row r="18" spans="1:31" ht="39.75" customHeight="1">
      <c r="A18" s="168"/>
      <c r="B18" s="168"/>
      <c r="C18" s="168"/>
      <c r="D18" s="138"/>
      <c r="E18" s="138"/>
      <c r="F18" s="138"/>
      <c r="G18" s="9" t="s">
        <v>16</v>
      </c>
      <c r="H18" s="150"/>
      <c r="I18" s="150"/>
      <c r="J18" s="150"/>
      <c r="K18" s="150"/>
      <c r="L18" s="80"/>
      <c r="M18" s="160"/>
      <c r="N18" s="334"/>
      <c r="O18" s="334"/>
      <c r="P18" s="333"/>
      <c r="Q18" s="334"/>
      <c r="R18" s="80"/>
      <c r="S18" s="337"/>
      <c r="T18" s="338"/>
      <c r="U18" s="338"/>
      <c r="V18" s="330"/>
      <c r="W18" s="338"/>
      <c r="X18" s="80"/>
      <c r="Y18" s="347"/>
      <c r="Z18" s="324"/>
      <c r="AA18" s="324"/>
      <c r="AB18" s="344"/>
      <c r="AC18" s="324"/>
      <c r="AD18" s="80"/>
      <c r="AE18" s="327"/>
    </row>
    <row r="19" spans="1:31" ht="33" customHeight="1">
      <c r="A19" s="172" t="s">
        <v>200</v>
      </c>
      <c r="B19" s="143" t="s">
        <v>201</v>
      </c>
      <c r="C19" s="153">
        <v>4</v>
      </c>
      <c r="D19" s="143" t="s">
        <v>202</v>
      </c>
      <c r="E19" s="143" t="s">
        <v>89</v>
      </c>
      <c r="F19" s="143" t="s">
        <v>13</v>
      </c>
      <c r="G19" s="7" t="s">
        <v>14</v>
      </c>
      <c r="H19" s="149" t="s">
        <v>186</v>
      </c>
      <c r="I19" s="149" t="s">
        <v>203</v>
      </c>
      <c r="J19" s="149">
        <v>1</v>
      </c>
      <c r="K19" s="149" t="s">
        <v>204</v>
      </c>
      <c r="L19" s="79">
        <v>0.9</v>
      </c>
      <c r="M19" s="151" t="s">
        <v>205</v>
      </c>
      <c r="N19" s="334" t="s">
        <v>186</v>
      </c>
      <c r="O19" s="334" t="s">
        <v>203</v>
      </c>
      <c r="P19" s="331">
        <v>1</v>
      </c>
      <c r="Q19" s="334" t="s">
        <v>204</v>
      </c>
      <c r="R19" s="79">
        <v>0.9</v>
      </c>
      <c r="S19" s="335" t="s">
        <v>205</v>
      </c>
      <c r="T19" s="338" t="s">
        <v>186</v>
      </c>
      <c r="U19" s="338" t="s">
        <v>203</v>
      </c>
      <c r="V19" s="328">
        <v>1</v>
      </c>
      <c r="W19" s="338" t="s">
        <v>204</v>
      </c>
      <c r="X19" s="79">
        <v>0.9</v>
      </c>
      <c r="Y19" s="345" t="s">
        <v>205</v>
      </c>
      <c r="Z19" s="324" t="s">
        <v>186</v>
      </c>
      <c r="AA19" s="324" t="s">
        <v>203</v>
      </c>
      <c r="AB19" s="342">
        <v>1</v>
      </c>
      <c r="AC19" s="324" t="s">
        <v>204</v>
      </c>
      <c r="AD19" s="79">
        <v>0.9</v>
      </c>
      <c r="AE19" s="325" t="s">
        <v>205</v>
      </c>
    </row>
    <row r="20" spans="1:31" ht="39.75" customHeight="1">
      <c r="A20" s="173"/>
      <c r="B20" s="137"/>
      <c r="C20" s="154"/>
      <c r="D20" s="137"/>
      <c r="E20" s="137"/>
      <c r="F20" s="137"/>
      <c r="G20" s="8" t="s">
        <v>15</v>
      </c>
      <c r="H20" s="126"/>
      <c r="I20" s="126"/>
      <c r="J20" s="126"/>
      <c r="K20" s="126"/>
      <c r="L20" s="72"/>
      <c r="M20" s="132"/>
      <c r="N20" s="334"/>
      <c r="O20" s="334"/>
      <c r="P20" s="332"/>
      <c r="Q20" s="334"/>
      <c r="R20" s="72"/>
      <c r="S20" s="336"/>
      <c r="T20" s="338"/>
      <c r="U20" s="338"/>
      <c r="V20" s="329"/>
      <c r="W20" s="338"/>
      <c r="X20" s="72"/>
      <c r="Y20" s="346"/>
      <c r="Z20" s="324"/>
      <c r="AA20" s="324"/>
      <c r="AB20" s="343"/>
      <c r="AC20" s="324"/>
      <c r="AD20" s="72"/>
      <c r="AE20" s="326"/>
    </row>
    <row r="21" spans="1:31" ht="43.5" customHeight="1">
      <c r="A21" s="174"/>
      <c r="B21" s="138"/>
      <c r="C21" s="168"/>
      <c r="D21" s="138"/>
      <c r="E21" s="138"/>
      <c r="F21" s="138"/>
      <c r="G21" s="10" t="s">
        <v>16</v>
      </c>
      <c r="H21" s="150"/>
      <c r="I21" s="150"/>
      <c r="J21" s="150"/>
      <c r="K21" s="150"/>
      <c r="L21" s="80"/>
      <c r="M21" s="160"/>
      <c r="N21" s="334"/>
      <c r="O21" s="334"/>
      <c r="P21" s="333"/>
      <c r="Q21" s="334"/>
      <c r="R21" s="80"/>
      <c r="S21" s="337"/>
      <c r="T21" s="338"/>
      <c r="U21" s="338"/>
      <c r="V21" s="330"/>
      <c r="W21" s="338"/>
      <c r="X21" s="80"/>
      <c r="Y21" s="347"/>
      <c r="Z21" s="324"/>
      <c r="AA21" s="324"/>
      <c r="AB21" s="344"/>
      <c r="AC21" s="324"/>
      <c r="AD21" s="80"/>
      <c r="AE21" s="327"/>
    </row>
    <row r="22" spans="1:31" ht="33" customHeight="1">
      <c r="A22" s="172" t="s">
        <v>206</v>
      </c>
      <c r="B22" s="143" t="s">
        <v>207</v>
      </c>
      <c r="C22" s="153">
        <v>1</v>
      </c>
      <c r="D22" s="143" t="s">
        <v>208</v>
      </c>
      <c r="E22" s="143" t="s">
        <v>89</v>
      </c>
      <c r="F22" s="143" t="s">
        <v>13</v>
      </c>
      <c r="G22" s="7" t="s">
        <v>14</v>
      </c>
      <c r="H22" s="149" t="s">
        <v>186</v>
      </c>
      <c r="I22" s="149" t="s">
        <v>203</v>
      </c>
      <c r="J22" s="149">
        <v>1</v>
      </c>
      <c r="K22" s="149" t="s">
        <v>881</v>
      </c>
      <c r="L22" s="79">
        <v>1</v>
      </c>
      <c r="M22" s="151" t="s">
        <v>419</v>
      </c>
      <c r="N22" s="334" t="s">
        <v>186</v>
      </c>
      <c r="O22" s="334" t="s">
        <v>203</v>
      </c>
      <c r="P22" s="331">
        <v>1</v>
      </c>
      <c r="Q22" s="334" t="s">
        <v>420</v>
      </c>
      <c r="R22" s="79">
        <v>1</v>
      </c>
      <c r="S22" s="335" t="s">
        <v>421</v>
      </c>
      <c r="T22" s="338" t="s">
        <v>186</v>
      </c>
      <c r="U22" s="338" t="s">
        <v>203</v>
      </c>
      <c r="V22" s="328">
        <v>1</v>
      </c>
      <c r="W22" s="338" t="s">
        <v>420</v>
      </c>
      <c r="X22" s="79">
        <v>1</v>
      </c>
      <c r="Y22" s="345" t="s">
        <v>421</v>
      </c>
      <c r="Z22" s="324" t="s">
        <v>186</v>
      </c>
      <c r="AA22" s="324" t="s">
        <v>203</v>
      </c>
      <c r="AB22" s="342">
        <v>1</v>
      </c>
      <c r="AC22" s="324" t="s">
        <v>420</v>
      </c>
      <c r="AD22" s="79">
        <v>1</v>
      </c>
      <c r="AE22" s="325" t="s">
        <v>727</v>
      </c>
    </row>
    <row r="23" spans="1:31" ht="33" customHeight="1">
      <c r="A23" s="173"/>
      <c r="B23" s="137"/>
      <c r="C23" s="154"/>
      <c r="D23" s="137"/>
      <c r="E23" s="137"/>
      <c r="F23" s="137"/>
      <c r="G23" s="8" t="s">
        <v>15</v>
      </c>
      <c r="H23" s="126"/>
      <c r="I23" s="126"/>
      <c r="J23" s="126"/>
      <c r="K23" s="126"/>
      <c r="L23" s="72"/>
      <c r="M23" s="132"/>
      <c r="N23" s="334"/>
      <c r="O23" s="334"/>
      <c r="P23" s="332"/>
      <c r="Q23" s="334"/>
      <c r="R23" s="72"/>
      <c r="S23" s="336"/>
      <c r="T23" s="338"/>
      <c r="U23" s="338"/>
      <c r="V23" s="329"/>
      <c r="W23" s="338"/>
      <c r="X23" s="72"/>
      <c r="Y23" s="346"/>
      <c r="Z23" s="324"/>
      <c r="AA23" s="324"/>
      <c r="AB23" s="343"/>
      <c r="AC23" s="324"/>
      <c r="AD23" s="72"/>
      <c r="AE23" s="326"/>
    </row>
    <row r="24" spans="1:31" ht="34.5" customHeight="1">
      <c r="A24" s="174"/>
      <c r="B24" s="138"/>
      <c r="C24" s="168"/>
      <c r="D24" s="138"/>
      <c r="E24" s="138"/>
      <c r="F24" s="138"/>
      <c r="G24" s="9" t="s">
        <v>16</v>
      </c>
      <c r="H24" s="150"/>
      <c r="I24" s="150"/>
      <c r="J24" s="150"/>
      <c r="K24" s="150"/>
      <c r="L24" s="80"/>
      <c r="M24" s="160"/>
      <c r="N24" s="334"/>
      <c r="O24" s="334"/>
      <c r="P24" s="333"/>
      <c r="Q24" s="334"/>
      <c r="R24" s="80"/>
      <c r="S24" s="337"/>
      <c r="T24" s="338"/>
      <c r="U24" s="338"/>
      <c r="V24" s="330"/>
      <c r="W24" s="338"/>
      <c r="X24" s="80"/>
      <c r="Y24" s="347"/>
      <c r="Z24" s="324"/>
      <c r="AA24" s="324"/>
      <c r="AB24" s="344"/>
      <c r="AC24" s="324"/>
      <c r="AD24" s="80"/>
      <c r="AE24" s="327"/>
    </row>
    <row r="25" spans="1:31" ht="33" customHeight="1">
      <c r="A25" s="172" t="s">
        <v>209</v>
      </c>
      <c r="B25" s="143" t="s">
        <v>207</v>
      </c>
      <c r="C25" s="153">
        <v>12</v>
      </c>
      <c r="D25" s="143" t="s">
        <v>210</v>
      </c>
      <c r="E25" s="143" t="s">
        <v>89</v>
      </c>
      <c r="F25" s="143" t="s">
        <v>13</v>
      </c>
      <c r="G25" s="7" t="s">
        <v>14</v>
      </c>
      <c r="H25" s="149" t="s">
        <v>186</v>
      </c>
      <c r="I25" s="149" t="s">
        <v>203</v>
      </c>
      <c r="J25" s="149">
        <v>3</v>
      </c>
      <c r="K25" s="149" t="s">
        <v>211</v>
      </c>
      <c r="L25" s="79">
        <v>1</v>
      </c>
      <c r="M25" s="151" t="s">
        <v>212</v>
      </c>
      <c r="N25" s="334" t="s">
        <v>186</v>
      </c>
      <c r="O25" s="334" t="s">
        <v>203</v>
      </c>
      <c r="P25" s="331">
        <v>3</v>
      </c>
      <c r="Q25" s="334" t="s">
        <v>211</v>
      </c>
      <c r="R25" s="79">
        <v>1</v>
      </c>
      <c r="S25" s="335" t="s">
        <v>212</v>
      </c>
      <c r="T25" s="338" t="s">
        <v>186</v>
      </c>
      <c r="U25" s="338" t="s">
        <v>203</v>
      </c>
      <c r="V25" s="328">
        <v>3</v>
      </c>
      <c r="W25" s="338" t="s">
        <v>211</v>
      </c>
      <c r="X25" s="79">
        <v>1</v>
      </c>
      <c r="Y25" s="345" t="s">
        <v>212</v>
      </c>
      <c r="Z25" s="324" t="s">
        <v>186</v>
      </c>
      <c r="AA25" s="324" t="s">
        <v>203</v>
      </c>
      <c r="AB25" s="342">
        <v>3</v>
      </c>
      <c r="AC25" s="324" t="s">
        <v>211</v>
      </c>
      <c r="AD25" s="79">
        <v>1</v>
      </c>
      <c r="AE25" s="325" t="s">
        <v>212</v>
      </c>
    </row>
    <row r="26" spans="1:31" ht="33" customHeight="1">
      <c r="A26" s="173"/>
      <c r="B26" s="137"/>
      <c r="C26" s="154"/>
      <c r="D26" s="137"/>
      <c r="E26" s="137"/>
      <c r="F26" s="137"/>
      <c r="G26" s="8" t="s">
        <v>15</v>
      </c>
      <c r="H26" s="126"/>
      <c r="I26" s="126"/>
      <c r="J26" s="126"/>
      <c r="K26" s="126"/>
      <c r="L26" s="72"/>
      <c r="M26" s="132"/>
      <c r="N26" s="334"/>
      <c r="O26" s="334"/>
      <c r="P26" s="332"/>
      <c r="Q26" s="334"/>
      <c r="R26" s="72"/>
      <c r="S26" s="336"/>
      <c r="T26" s="338"/>
      <c r="U26" s="338"/>
      <c r="V26" s="329"/>
      <c r="W26" s="338"/>
      <c r="X26" s="72"/>
      <c r="Y26" s="346"/>
      <c r="Z26" s="324"/>
      <c r="AA26" s="324"/>
      <c r="AB26" s="343"/>
      <c r="AC26" s="324"/>
      <c r="AD26" s="72"/>
      <c r="AE26" s="326"/>
    </row>
    <row r="27" spans="1:31" ht="26.25" customHeight="1">
      <c r="A27" s="174"/>
      <c r="B27" s="138"/>
      <c r="C27" s="168"/>
      <c r="D27" s="138"/>
      <c r="E27" s="138"/>
      <c r="F27" s="138"/>
      <c r="G27" s="9" t="s">
        <v>16</v>
      </c>
      <c r="H27" s="150"/>
      <c r="I27" s="150"/>
      <c r="J27" s="150"/>
      <c r="K27" s="150"/>
      <c r="L27" s="80"/>
      <c r="M27" s="160"/>
      <c r="N27" s="334"/>
      <c r="O27" s="334"/>
      <c r="P27" s="333"/>
      <c r="Q27" s="334"/>
      <c r="R27" s="80"/>
      <c r="S27" s="337"/>
      <c r="T27" s="338"/>
      <c r="U27" s="338"/>
      <c r="V27" s="330"/>
      <c r="W27" s="338"/>
      <c r="X27" s="80"/>
      <c r="Y27" s="347"/>
      <c r="Z27" s="324"/>
      <c r="AA27" s="324"/>
      <c r="AB27" s="344"/>
      <c r="AC27" s="324"/>
      <c r="AD27" s="80"/>
      <c r="AE27" s="327"/>
    </row>
    <row r="28" spans="1:31" ht="33" customHeight="1">
      <c r="A28" s="172" t="s">
        <v>213</v>
      </c>
      <c r="B28" s="143" t="s">
        <v>214</v>
      </c>
      <c r="C28" s="153">
        <v>12</v>
      </c>
      <c r="D28" s="143" t="s">
        <v>215</v>
      </c>
      <c r="E28" s="143" t="s">
        <v>89</v>
      </c>
      <c r="F28" s="143" t="s">
        <v>13</v>
      </c>
      <c r="G28" s="7" t="s">
        <v>14</v>
      </c>
      <c r="H28" s="149" t="s">
        <v>186</v>
      </c>
      <c r="I28" s="149" t="s">
        <v>216</v>
      </c>
      <c r="J28" s="149">
        <v>3</v>
      </c>
      <c r="K28" s="149" t="s">
        <v>211</v>
      </c>
      <c r="L28" s="79">
        <v>1</v>
      </c>
      <c r="M28" s="151" t="s">
        <v>217</v>
      </c>
      <c r="N28" s="334" t="s">
        <v>186</v>
      </c>
      <c r="O28" s="334" t="s">
        <v>216</v>
      </c>
      <c r="P28" s="331">
        <v>3</v>
      </c>
      <c r="Q28" s="334" t="s">
        <v>211</v>
      </c>
      <c r="R28" s="79">
        <v>1</v>
      </c>
      <c r="S28" s="335" t="s">
        <v>217</v>
      </c>
      <c r="T28" s="338" t="s">
        <v>186</v>
      </c>
      <c r="U28" s="338" t="s">
        <v>216</v>
      </c>
      <c r="V28" s="328">
        <v>3</v>
      </c>
      <c r="W28" s="338" t="s">
        <v>211</v>
      </c>
      <c r="X28" s="79">
        <v>1</v>
      </c>
      <c r="Y28" s="345" t="s">
        <v>217</v>
      </c>
      <c r="Z28" s="324" t="s">
        <v>186</v>
      </c>
      <c r="AA28" s="324" t="s">
        <v>216</v>
      </c>
      <c r="AB28" s="342">
        <v>3</v>
      </c>
      <c r="AC28" s="324" t="s">
        <v>211</v>
      </c>
      <c r="AD28" s="79">
        <v>1</v>
      </c>
      <c r="AE28" s="325" t="s">
        <v>217</v>
      </c>
    </row>
    <row r="29" spans="1:31" ht="33" customHeight="1">
      <c r="A29" s="173"/>
      <c r="B29" s="137"/>
      <c r="C29" s="154"/>
      <c r="D29" s="137"/>
      <c r="E29" s="137"/>
      <c r="F29" s="137"/>
      <c r="G29" s="8" t="s">
        <v>15</v>
      </c>
      <c r="H29" s="126"/>
      <c r="I29" s="126"/>
      <c r="J29" s="126"/>
      <c r="K29" s="126"/>
      <c r="L29" s="72"/>
      <c r="M29" s="132"/>
      <c r="N29" s="334"/>
      <c r="O29" s="334"/>
      <c r="P29" s="332"/>
      <c r="Q29" s="334"/>
      <c r="R29" s="72"/>
      <c r="S29" s="336"/>
      <c r="T29" s="338"/>
      <c r="U29" s="338"/>
      <c r="V29" s="329"/>
      <c r="W29" s="338"/>
      <c r="X29" s="72"/>
      <c r="Y29" s="346"/>
      <c r="Z29" s="324"/>
      <c r="AA29" s="324"/>
      <c r="AB29" s="343"/>
      <c r="AC29" s="324"/>
      <c r="AD29" s="72"/>
      <c r="AE29" s="326"/>
    </row>
    <row r="30" spans="1:31" ht="63.75" customHeight="1">
      <c r="A30" s="174"/>
      <c r="B30" s="138"/>
      <c r="C30" s="168"/>
      <c r="D30" s="138"/>
      <c r="E30" s="138"/>
      <c r="F30" s="138"/>
      <c r="G30" s="9" t="s">
        <v>16</v>
      </c>
      <c r="H30" s="150"/>
      <c r="I30" s="150"/>
      <c r="J30" s="150"/>
      <c r="K30" s="150"/>
      <c r="L30" s="80"/>
      <c r="M30" s="160"/>
      <c r="N30" s="334"/>
      <c r="O30" s="334"/>
      <c r="P30" s="333"/>
      <c r="Q30" s="334"/>
      <c r="R30" s="80"/>
      <c r="S30" s="337"/>
      <c r="T30" s="338"/>
      <c r="U30" s="338"/>
      <c r="V30" s="330"/>
      <c r="W30" s="338"/>
      <c r="X30" s="80"/>
      <c r="Y30" s="347"/>
      <c r="Z30" s="324"/>
      <c r="AA30" s="324"/>
      <c r="AB30" s="344"/>
      <c r="AC30" s="324"/>
      <c r="AD30" s="80"/>
      <c r="AE30" s="327"/>
    </row>
    <row r="31" spans="1:31" ht="33" customHeight="1">
      <c r="A31" s="172" t="s">
        <v>218</v>
      </c>
      <c r="B31" s="143" t="s">
        <v>882</v>
      </c>
      <c r="C31" s="153">
        <v>1</v>
      </c>
      <c r="D31" s="143" t="s">
        <v>219</v>
      </c>
      <c r="E31" s="143" t="s">
        <v>89</v>
      </c>
      <c r="F31" s="143" t="s">
        <v>13</v>
      </c>
      <c r="G31" s="7" t="s">
        <v>14</v>
      </c>
      <c r="H31" s="149" t="s">
        <v>186</v>
      </c>
      <c r="I31" s="149" t="s">
        <v>220</v>
      </c>
      <c r="J31" s="149">
        <v>1</v>
      </c>
      <c r="K31" s="149" t="s">
        <v>221</v>
      </c>
      <c r="L31" s="79">
        <v>1</v>
      </c>
      <c r="M31" s="151" t="s">
        <v>222</v>
      </c>
      <c r="N31" s="334" t="s">
        <v>186</v>
      </c>
      <c r="O31" s="334" t="s">
        <v>220</v>
      </c>
      <c r="P31" s="331">
        <v>1</v>
      </c>
      <c r="Q31" s="334" t="s">
        <v>221</v>
      </c>
      <c r="R31" s="79">
        <v>1</v>
      </c>
      <c r="S31" s="335" t="s">
        <v>656</v>
      </c>
      <c r="T31" s="338" t="s">
        <v>186</v>
      </c>
      <c r="U31" s="338" t="s">
        <v>220</v>
      </c>
      <c r="V31" s="328">
        <v>1</v>
      </c>
      <c r="W31" s="338" t="s">
        <v>221</v>
      </c>
      <c r="X31" s="79">
        <v>1</v>
      </c>
      <c r="Y31" s="345" t="s">
        <v>656</v>
      </c>
      <c r="Z31" s="324" t="s">
        <v>186</v>
      </c>
      <c r="AA31" s="324" t="s">
        <v>220</v>
      </c>
      <c r="AB31" s="342">
        <v>1</v>
      </c>
      <c r="AC31" s="324" t="s">
        <v>221</v>
      </c>
      <c r="AD31" s="79">
        <v>1</v>
      </c>
      <c r="AE31" s="325" t="s">
        <v>656</v>
      </c>
    </row>
    <row r="32" spans="1:31" ht="33" customHeight="1">
      <c r="A32" s="173"/>
      <c r="B32" s="137"/>
      <c r="C32" s="154"/>
      <c r="D32" s="137"/>
      <c r="E32" s="137"/>
      <c r="F32" s="137"/>
      <c r="G32" s="8" t="s">
        <v>15</v>
      </c>
      <c r="H32" s="126"/>
      <c r="I32" s="126"/>
      <c r="J32" s="126"/>
      <c r="K32" s="126"/>
      <c r="L32" s="72"/>
      <c r="M32" s="132"/>
      <c r="N32" s="334"/>
      <c r="O32" s="334"/>
      <c r="P32" s="332"/>
      <c r="Q32" s="334"/>
      <c r="R32" s="72"/>
      <c r="S32" s="336"/>
      <c r="T32" s="338"/>
      <c r="U32" s="338"/>
      <c r="V32" s="329"/>
      <c r="W32" s="338"/>
      <c r="X32" s="72"/>
      <c r="Y32" s="346"/>
      <c r="Z32" s="324"/>
      <c r="AA32" s="324"/>
      <c r="AB32" s="343"/>
      <c r="AC32" s="324"/>
      <c r="AD32" s="72"/>
      <c r="AE32" s="326"/>
    </row>
    <row r="33" spans="1:31" ht="60.75" customHeight="1">
      <c r="A33" s="174"/>
      <c r="B33" s="138"/>
      <c r="C33" s="168"/>
      <c r="D33" s="138"/>
      <c r="E33" s="138"/>
      <c r="F33" s="138"/>
      <c r="G33" s="9" t="s">
        <v>16</v>
      </c>
      <c r="H33" s="150"/>
      <c r="I33" s="150"/>
      <c r="J33" s="150"/>
      <c r="K33" s="150"/>
      <c r="L33" s="80"/>
      <c r="M33" s="160"/>
      <c r="N33" s="334"/>
      <c r="O33" s="334"/>
      <c r="P33" s="333"/>
      <c r="Q33" s="334"/>
      <c r="R33" s="80"/>
      <c r="S33" s="337"/>
      <c r="T33" s="338"/>
      <c r="U33" s="338"/>
      <c r="V33" s="330"/>
      <c r="W33" s="338"/>
      <c r="X33" s="80"/>
      <c r="Y33" s="347"/>
      <c r="Z33" s="324"/>
      <c r="AA33" s="324"/>
      <c r="AB33" s="344"/>
      <c r="AC33" s="324"/>
      <c r="AD33" s="80"/>
      <c r="AE33" s="327"/>
    </row>
    <row r="34" spans="1:31" ht="40.5" customHeight="1">
      <c r="A34" s="144" t="s">
        <v>223</v>
      </c>
      <c r="B34" s="143" t="s">
        <v>224</v>
      </c>
      <c r="C34" s="153">
        <v>1</v>
      </c>
      <c r="D34" s="256" t="s">
        <v>883</v>
      </c>
      <c r="E34" s="143" t="s">
        <v>89</v>
      </c>
      <c r="F34" s="256" t="s">
        <v>13</v>
      </c>
      <c r="G34" s="7" t="s">
        <v>14</v>
      </c>
      <c r="H34" s="149" t="s">
        <v>186</v>
      </c>
      <c r="I34" s="240"/>
      <c r="J34" s="149">
        <v>1</v>
      </c>
      <c r="K34" s="339" t="s">
        <v>225</v>
      </c>
      <c r="L34" s="206">
        <v>0.5</v>
      </c>
      <c r="M34" s="339" t="s">
        <v>422</v>
      </c>
      <c r="N34" s="334" t="s">
        <v>186</v>
      </c>
      <c r="O34" s="334"/>
      <c r="P34" s="331">
        <v>1</v>
      </c>
      <c r="Q34" s="334" t="s">
        <v>423</v>
      </c>
      <c r="R34" s="206">
        <v>0.5</v>
      </c>
      <c r="S34" s="335" t="s">
        <v>422</v>
      </c>
      <c r="T34" s="338" t="s">
        <v>186</v>
      </c>
      <c r="U34" s="338"/>
      <c r="V34" s="328">
        <v>1</v>
      </c>
      <c r="W34" s="338" t="s">
        <v>423</v>
      </c>
      <c r="X34" s="299">
        <v>0.7</v>
      </c>
      <c r="Y34" s="345" t="s">
        <v>657</v>
      </c>
      <c r="Z34" s="324" t="s">
        <v>186</v>
      </c>
      <c r="AA34" s="324"/>
      <c r="AB34" s="342">
        <v>1</v>
      </c>
      <c r="AC34" s="324" t="s">
        <v>728</v>
      </c>
      <c r="AD34" s="79">
        <v>0.8</v>
      </c>
      <c r="AE34" s="325" t="s">
        <v>729</v>
      </c>
    </row>
    <row r="35" spans="1:31" ht="45.75" customHeight="1">
      <c r="A35" s="144"/>
      <c r="B35" s="137"/>
      <c r="C35" s="154"/>
      <c r="D35" s="256"/>
      <c r="E35" s="137"/>
      <c r="F35" s="256"/>
      <c r="G35" s="8" t="s">
        <v>15</v>
      </c>
      <c r="H35" s="126"/>
      <c r="I35" s="240"/>
      <c r="J35" s="126"/>
      <c r="K35" s="339"/>
      <c r="L35" s="207"/>
      <c r="M35" s="339"/>
      <c r="N35" s="334"/>
      <c r="O35" s="334"/>
      <c r="P35" s="332"/>
      <c r="Q35" s="334"/>
      <c r="R35" s="207"/>
      <c r="S35" s="336"/>
      <c r="T35" s="338"/>
      <c r="U35" s="338"/>
      <c r="V35" s="329"/>
      <c r="W35" s="338"/>
      <c r="X35" s="129"/>
      <c r="Y35" s="346"/>
      <c r="Z35" s="324"/>
      <c r="AA35" s="324"/>
      <c r="AB35" s="343"/>
      <c r="AC35" s="324"/>
      <c r="AD35" s="72"/>
      <c r="AE35" s="326"/>
    </row>
    <row r="36" spans="1:31" ht="88.5" customHeight="1" thickBot="1">
      <c r="A36" s="145"/>
      <c r="B36" s="138"/>
      <c r="C36" s="155"/>
      <c r="D36" s="318"/>
      <c r="E36" s="138"/>
      <c r="F36" s="318"/>
      <c r="G36" s="11" t="s">
        <v>16</v>
      </c>
      <c r="H36" s="150"/>
      <c r="I36" s="322"/>
      <c r="J36" s="127"/>
      <c r="K36" s="340"/>
      <c r="L36" s="341"/>
      <c r="M36" s="340"/>
      <c r="N36" s="334"/>
      <c r="O36" s="334"/>
      <c r="P36" s="333"/>
      <c r="Q36" s="334"/>
      <c r="R36" s="341"/>
      <c r="S36" s="337"/>
      <c r="T36" s="338"/>
      <c r="U36" s="338"/>
      <c r="V36" s="330"/>
      <c r="W36" s="338"/>
      <c r="X36" s="130"/>
      <c r="Y36" s="347"/>
      <c r="Z36" s="324"/>
      <c r="AA36" s="324"/>
      <c r="AB36" s="344"/>
      <c r="AC36" s="324"/>
      <c r="AD36" s="80"/>
      <c r="AE36" s="327"/>
    </row>
    <row r="37" spans="1:31" ht="33" customHeight="1">
      <c r="A37" s="134" t="s">
        <v>226</v>
      </c>
      <c r="B37" s="143" t="s">
        <v>227</v>
      </c>
      <c r="C37" s="153">
        <v>1</v>
      </c>
      <c r="D37" s="256" t="s">
        <v>228</v>
      </c>
      <c r="E37" s="143" t="s">
        <v>89</v>
      </c>
      <c r="F37" s="256" t="s">
        <v>13</v>
      </c>
      <c r="G37" s="7" t="s">
        <v>14</v>
      </c>
      <c r="H37" s="240" t="s">
        <v>186</v>
      </c>
      <c r="I37" s="240" t="s">
        <v>192</v>
      </c>
      <c r="J37" s="125">
        <v>1</v>
      </c>
      <c r="K37" s="149" t="s">
        <v>229</v>
      </c>
      <c r="L37" s="299">
        <v>0.6</v>
      </c>
      <c r="M37" s="339" t="s">
        <v>424</v>
      </c>
      <c r="N37" s="334" t="s">
        <v>186</v>
      </c>
      <c r="O37" s="334" t="s">
        <v>192</v>
      </c>
      <c r="P37" s="331">
        <v>3</v>
      </c>
      <c r="Q37" s="334" t="s">
        <v>425</v>
      </c>
      <c r="R37" s="299">
        <v>0.7</v>
      </c>
      <c r="S37" s="335" t="s">
        <v>426</v>
      </c>
      <c r="T37" s="338" t="s">
        <v>186</v>
      </c>
      <c r="U37" s="338" t="s">
        <v>192</v>
      </c>
      <c r="V37" s="328">
        <v>3</v>
      </c>
      <c r="W37" s="338" t="s">
        <v>658</v>
      </c>
      <c r="X37" s="79">
        <v>0.8</v>
      </c>
      <c r="Y37" s="345" t="s">
        <v>426</v>
      </c>
      <c r="Z37" s="324" t="s">
        <v>186</v>
      </c>
      <c r="AA37" s="324" t="s">
        <v>192</v>
      </c>
      <c r="AB37" s="342">
        <v>3</v>
      </c>
      <c r="AC37" s="324" t="s">
        <v>730</v>
      </c>
      <c r="AD37" s="79">
        <v>0.85</v>
      </c>
      <c r="AE37" s="325" t="s">
        <v>426</v>
      </c>
    </row>
    <row r="38" spans="1:31" ht="38.25">
      <c r="A38" s="134"/>
      <c r="B38" s="137"/>
      <c r="C38" s="154"/>
      <c r="D38" s="256"/>
      <c r="E38" s="137"/>
      <c r="F38" s="256"/>
      <c r="G38" s="8" t="s">
        <v>15</v>
      </c>
      <c r="H38" s="240"/>
      <c r="I38" s="240"/>
      <c r="J38" s="126"/>
      <c r="K38" s="126"/>
      <c r="L38" s="129"/>
      <c r="M38" s="339"/>
      <c r="N38" s="334"/>
      <c r="O38" s="334"/>
      <c r="P38" s="332"/>
      <c r="Q38" s="334"/>
      <c r="R38" s="129"/>
      <c r="S38" s="336"/>
      <c r="T38" s="338"/>
      <c r="U38" s="338"/>
      <c r="V38" s="329"/>
      <c r="W38" s="338"/>
      <c r="X38" s="72"/>
      <c r="Y38" s="346"/>
      <c r="Z38" s="324"/>
      <c r="AA38" s="324"/>
      <c r="AB38" s="343"/>
      <c r="AC38" s="324"/>
      <c r="AD38" s="72"/>
      <c r="AE38" s="326"/>
    </row>
    <row r="39" spans="1:31" ht="71.25" customHeight="1" thickBot="1">
      <c r="A39" s="135"/>
      <c r="B39" s="138"/>
      <c r="C39" s="155"/>
      <c r="D39" s="318"/>
      <c r="E39" s="138"/>
      <c r="F39" s="318"/>
      <c r="G39" s="11" t="s">
        <v>16</v>
      </c>
      <c r="H39" s="322"/>
      <c r="I39" s="322"/>
      <c r="J39" s="127"/>
      <c r="K39" s="127"/>
      <c r="L39" s="130"/>
      <c r="M39" s="340"/>
      <c r="N39" s="334"/>
      <c r="O39" s="334"/>
      <c r="P39" s="333"/>
      <c r="Q39" s="334"/>
      <c r="R39" s="130"/>
      <c r="S39" s="337"/>
      <c r="T39" s="338"/>
      <c r="U39" s="338"/>
      <c r="V39" s="330"/>
      <c r="W39" s="338"/>
      <c r="X39" s="80"/>
      <c r="Y39" s="347"/>
      <c r="Z39" s="324"/>
      <c r="AA39" s="324"/>
      <c r="AB39" s="344"/>
      <c r="AC39" s="324"/>
      <c r="AD39" s="80"/>
      <c r="AE39" s="327"/>
    </row>
    <row r="40" spans="1:31" ht="24" customHeight="1">
      <c r="A40" s="134" t="s">
        <v>230</v>
      </c>
      <c r="B40" s="143" t="s">
        <v>229</v>
      </c>
      <c r="C40" s="153">
        <v>1</v>
      </c>
      <c r="D40" s="256" t="s">
        <v>231</v>
      </c>
      <c r="E40" s="143" t="s">
        <v>89</v>
      </c>
      <c r="F40" s="256" t="s">
        <v>13</v>
      </c>
      <c r="G40" s="7" t="s">
        <v>14</v>
      </c>
      <c r="H40" s="240" t="s">
        <v>186</v>
      </c>
      <c r="I40" s="240" t="s">
        <v>232</v>
      </c>
      <c r="J40" s="125">
        <v>1</v>
      </c>
      <c r="K40" s="149" t="s">
        <v>233</v>
      </c>
      <c r="L40" s="299">
        <v>0.6</v>
      </c>
      <c r="M40" s="339" t="s">
        <v>424</v>
      </c>
      <c r="N40" s="334" t="s">
        <v>186</v>
      </c>
      <c r="O40" s="334" t="s">
        <v>232</v>
      </c>
      <c r="P40" s="331">
        <v>1</v>
      </c>
      <c r="Q40" s="334" t="s">
        <v>233</v>
      </c>
      <c r="R40" s="299">
        <v>0.7</v>
      </c>
      <c r="S40" s="335" t="s">
        <v>426</v>
      </c>
      <c r="T40" s="338" t="s">
        <v>186</v>
      </c>
      <c r="U40" s="338" t="s">
        <v>232</v>
      </c>
      <c r="V40" s="328">
        <v>1</v>
      </c>
      <c r="W40" s="338" t="s">
        <v>233</v>
      </c>
      <c r="X40" s="79">
        <v>0.8</v>
      </c>
      <c r="Y40" s="345" t="s">
        <v>426</v>
      </c>
      <c r="Z40" s="324" t="s">
        <v>186</v>
      </c>
      <c r="AA40" s="324" t="s">
        <v>232</v>
      </c>
      <c r="AB40" s="342">
        <v>1</v>
      </c>
      <c r="AC40" s="324" t="s">
        <v>233</v>
      </c>
      <c r="AD40" s="79">
        <v>0.8</v>
      </c>
      <c r="AE40" s="325" t="s">
        <v>426</v>
      </c>
    </row>
    <row r="41" spans="1:31" ht="38.25">
      <c r="A41" s="134"/>
      <c r="B41" s="137"/>
      <c r="C41" s="154"/>
      <c r="D41" s="256"/>
      <c r="E41" s="137"/>
      <c r="F41" s="256"/>
      <c r="G41" s="8" t="s">
        <v>15</v>
      </c>
      <c r="H41" s="240"/>
      <c r="I41" s="240"/>
      <c r="J41" s="126"/>
      <c r="K41" s="126"/>
      <c r="L41" s="129"/>
      <c r="M41" s="339"/>
      <c r="N41" s="334"/>
      <c r="O41" s="334"/>
      <c r="P41" s="332"/>
      <c r="Q41" s="334"/>
      <c r="R41" s="129"/>
      <c r="S41" s="336"/>
      <c r="T41" s="338"/>
      <c r="U41" s="338"/>
      <c r="V41" s="329"/>
      <c r="W41" s="338"/>
      <c r="X41" s="72"/>
      <c r="Y41" s="346"/>
      <c r="Z41" s="324"/>
      <c r="AA41" s="324"/>
      <c r="AB41" s="343"/>
      <c r="AC41" s="324"/>
      <c r="AD41" s="72"/>
      <c r="AE41" s="326"/>
    </row>
    <row r="42" spans="1:31" ht="77.25" customHeight="1" thickBot="1">
      <c r="A42" s="135"/>
      <c r="B42" s="138"/>
      <c r="C42" s="155"/>
      <c r="D42" s="318"/>
      <c r="E42" s="138"/>
      <c r="F42" s="318"/>
      <c r="G42" s="11" t="s">
        <v>16</v>
      </c>
      <c r="H42" s="322"/>
      <c r="I42" s="322"/>
      <c r="J42" s="127"/>
      <c r="K42" s="127"/>
      <c r="L42" s="130"/>
      <c r="M42" s="340"/>
      <c r="N42" s="334"/>
      <c r="O42" s="334"/>
      <c r="P42" s="333"/>
      <c r="Q42" s="334"/>
      <c r="R42" s="130"/>
      <c r="S42" s="337"/>
      <c r="T42" s="338"/>
      <c r="U42" s="338"/>
      <c r="V42" s="330"/>
      <c r="W42" s="338"/>
      <c r="X42" s="80"/>
      <c r="Y42" s="347"/>
      <c r="Z42" s="324"/>
      <c r="AA42" s="324"/>
      <c r="AB42" s="344"/>
      <c r="AC42" s="324"/>
      <c r="AD42" s="80"/>
      <c r="AE42" s="327"/>
    </row>
    <row r="43" spans="11:30" ht="12.75">
      <c r="K43" s="4" t="s">
        <v>71</v>
      </c>
      <c r="L43" s="18">
        <f>(SUM(L10:L42))/11</f>
        <v>0.8727272727272727</v>
      </c>
      <c r="R43" s="18">
        <f>(SUM(R10:R42))/11</f>
        <v>0.8909090909090908</v>
      </c>
      <c r="X43" s="20">
        <f>(SUM(X10:X42))/11</f>
        <v>0.9272727272727274</v>
      </c>
      <c r="AD43" s="18">
        <f>(SUM(AD10:AD42))/11</f>
        <v>0.940909090909091</v>
      </c>
    </row>
  </sheetData>
  <sheetProtection/>
  <mergeCells count="367">
    <mergeCell ref="Y10:Y12"/>
    <mergeCell ref="A7:G7"/>
    <mergeCell ref="H7:M7"/>
    <mergeCell ref="W37:W39"/>
    <mergeCell ref="X37:X39"/>
    <mergeCell ref="Y37:Y39"/>
    <mergeCell ref="X34:X36"/>
    <mergeCell ref="Y34:Y36"/>
    <mergeCell ref="W19:W21"/>
    <mergeCell ref="X19:X21"/>
    <mergeCell ref="AB37:AB39"/>
    <mergeCell ref="W40:W42"/>
    <mergeCell ref="X40:X42"/>
    <mergeCell ref="Y40:Y42"/>
    <mergeCell ref="AB40:AB42"/>
    <mergeCell ref="W31:W33"/>
    <mergeCell ref="X31:X33"/>
    <mergeCell ref="Y31:Y33"/>
    <mergeCell ref="AB31:AB33"/>
    <mergeCell ref="W34:W36"/>
    <mergeCell ref="AB34:AB36"/>
    <mergeCell ref="W25:W27"/>
    <mergeCell ref="X25:X27"/>
    <mergeCell ref="Y25:Y27"/>
    <mergeCell ref="AB25:AB27"/>
    <mergeCell ref="W28:W30"/>
    <mergeCell ref="X28:X30"/>
    <mergeCell ref="Y28:Y30"/>
    <mergeCell ref="AB28:AB30"/>
    <mergeCell ref="Z28:Z30"/>
    <mergeCell ref="Y19:Y21"/>
    <mergeCell ref="AB19:AB21"/>
    <mergeCell ref="W22:W24"/>
    <mergeCell ref="X22:X24"/>
    <mergeCell ref="Y22:Y24"/>
    <mergeCell ref="AB22:AB24"/>
    <mergeCell ref="Z22:Z24"/>
    <mergeCell ref="AA22:AA24"/>
    <mergeCell ref="W13:W15"/>
    <mergeCell ref="X13:X15"/>
    <mergeCell ref="Y13:Y15"/>
    <mergeCell ref="AB13:AB15"/>
    <mergeCell ref="W16:W18"/>
    <mergeCell ref="X16:X18"/>
    <mergeCell ref="Y16:Y18"/>
    <mergeCell ref="AB16:AB18"/>
    <mergeCell ref="Z16:Z18"/>
    <mergeCell ref="AA16:AA18"/>
    <mergeCell ref="AE8:AE9"/>
    <mergeCell ref="V10:V12"/>
    <mergeCell ref="W10:W12"/>
    <mergeCell ref="X10:X12"/>
    <mergeCell ref="AB10:AB12"/>
    <mergeCell ref="W8:W9"/>
    <mergeCell ref="X8:X9"/>
    <mergeCell ref="Z8:AA8"/>
    <mergeCell ref="AB8:AB9"/>
    <mergeCell ref="AC8:AC9"/>
    <mergeCell ref="AD8:AD9"/>
    <mergeCell ref="D5:AE5"/>
    <mergeCell ref="A6:AE6"/>
    <mergeCell ref="N7:S7"/>
    <mergeCell ref="T7:Y7"/>
    <mergeCell ref="Z7:AE7"/>
    <mergeCell ref="H8:I8"/>
    <mergeCell ref="J8:J9"/>
    <mergeCell ref="K8:K9"/>
    <mergeCell ref="L8:L9"/>
    <mergeCell ref="A1:B4"/>
    <mergeCell ref="A5:B5"/>
    <mergeCell ref="C1:AE4"/>
    <mergeCell ref="A8:A9"/>
    <mergeCell ref="B8:B9"/>
    <mergeCell ref="C8:C9"/>
    <mergeCell ref="D8:D9"/>
    <mergeCell ref="E8:E9"/>
    <mergeCell ref="F8:F9"/>
    <mergeCell ref="G8:G9"/>
    <mergeCell ref="M8:M9"/>
    <mergeCell ref="N8:O8"/>
    <mergeCell ref="P8:P9"/>
    <mergeCell ref="Q8:Q9"/>
    <mergeCell ref="R8:R9"/>
    <mergeCell ref="S8:S9"/>
    <mergeCell ref="T8:U8"/>
    <mergeCell ref="V8:V9"/>
    <mergeCell ref="Y8:Y9"/>
    <mergeCell ref="A10:A12"/>
    <mergeCell ref="B10:B12"/>
    <mergeCell ref="C10:C12"/>
    <mergeCell ref="D10:D12"/>
    <mergeCell ref="E10:E12"/>
    <mergeCell ref="F10:F12"/>
    <mergeCell ref="H10:H12"/>
    <mergeCell ref="I10:I12"/>
    <mergeCell ref="J10:J12"/>
    <mergeCell ref="K10:K12"/>
    <mergeCell ref="L10:L12"/>
    <mergeCell ref="Q10:Q12"/>
    <mergeCell ref="R10:R12"/>
    <mergeCell ref="P10:P12"/>
    <mergeCell ref="M10:M12"/>
    <mergeCell ref="N10:N12"/>
    <mergeCell ref="O10:O12"/>
    <mergeCell ref="S10:S12"/>
    <mergeCell ref="T10:T12"/>
    <mergeCell ref="U10:U12"/>
    <mergeCell ref="A13:A15"/>
    <mergeCell ref="B13:B15"/>
    <mergeCell ref="C13:C15"/>
    <mergeCell ref="D13:D15"/>
    <mergeCell ref="E13:E15"/>
    <mergeCell ref="F13:F15"/>
    <mergeCell ref="H13:H15"/>
    <mergeCell ref="I13:I15"/>
    <mergeCell ref="J13:J15"/>
    <mergeCell ref="K13:K15"/>
    <mergeCell ref="L13:L15"/>
    <mergeCell ref="M13:M15"/>
    <mergeCell ref="Q13:Q15"/>
    <mergeCell ref="N13:N15"/>
    <mergeCell ref="O13:O15"/>
    <mergeCell ref="P13:P15"/>
    <mergeCell ref="R13:R15"/>
    <mergeCell ref="S13:S15"/>
    <mergeCell ref="T13:T15"/>
    <mergeCell ref="U13:U15"/>
    <mergeCell ref="V13:V15"/>
    <mergeCell ref="A16:A18"/>
    <mergeCell ref="B16:B18"/>
    <mergeCell ref="C16:C18"/>
    <mergeCell ref="D16:D18"/>
    <mergeCell ref="E16:E18"/>
    <mergeCell ref="F16:F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A19:A21"/>
    <mergeCell ref="B19:B21"/>
    <mergeCell ref="C19:C21"/>
    <mergeCell ref="D19:D21"/>
    <mergeCell ref="E19:E21"/>
    <mergeCell ref="F19:F21"/>
    <mergeCell ref="H19:H21"/>
    <mergeCell ref="I19:I21"/>
    <mergeCell ref="J19:J21"/>
    <mergeCell ref="Q19:Q21"/>
    <mergeCell ref="R19:R21"/>
    <mergeCell ref="S19:S21"/>
    <mergeCell ref="K19:K21"/>
    <mergeCell ref="L19:L21"/>
    <mergeCell ref="M19:M21"/>
    <mergeCell ref="T19:T21"/>
    <mergeCell ref="U19:U21"/>
    <mergeCell ref="N19:N21"/>
    <mergeCell ref="O19:O21"/>
    <mergeCell ref="P19:P21"/>
    <mergeCell ref="V19:V21"/>
    <mergeCell ref="A22:A24"/>
    <mergeCell ref="B22:B24"/>
    <mergeCell ref="C22:C24"/>
    <mergeCell ref="D22:D24"/>
    <mergeCell ref="E22:E24"/>
    <mergeCell ref="F22:F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A25:A27"/>
    <mergeCell ref="B25:B27"/>
    <mergeCell ref="C25:C27"/>
    <mergeCell ref="D25:D27"/>
    <mergeCell ref="E25:E27"/>
    <mergeCell ref="F25:F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A28:A30"/>
    <mergeCell ref="B28:B30"/>
    <mergeCell ref="C28:C30"/>
    <mergeCell ref="D28:D30"/>
    <mergeCell ref="E28:E30"/>
    <mergeCell ref="F28:F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A31:A33"/>
    <mergeCell ref="B31:B33"/>
    <mergeCell ref="C31:C33"/>
    <mergeCell ref="D31:D33"/>
    <mergeCell ref="E31:E33"/>
    <mergeCell ref="F31:F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A34:A36"/>
    <mergeCell ref="B34:B36"/>
    <mergeCell ref="C34:C36"/>
    <mergeCell ref="D34:D36"/>
    <mergeCell ref="E34:E36"/>
    <mergeCell ref="F34:F36"/>
    <mergeCell ref="H34:H36"/>
    <mergeCell ref="I34:I36"/>
    <mergeCell ref="J34:J36"/>
    <mergeCell ref="K34:K36"/>
    <mergeCell ref="L34:L36"/>
    <mergeCell ref="M34:M36"/>
    <mergeCell ref="N34:N36"/>
    <mergeCell ref="O34:O36"/>
    <mergeCell ref="P34:P36"/>
    <mergeCell ref="Q34:Q36"/>
    <mergeCell ref="R34:R36"/>
    <mergeCell ref="S34:S36"/>
    <mergeCell ref="T34:T36"/>
    <mergeCell ref="U34:U36"/>
    <mergeCell ref="V34:V36"/>
    <mergeCell ref="A37:A39"/>
    <mergeCell ref="B37:B39"/>
    <mergeCell ref="C37:C39"/>
    <mergeCell ref="D37:D39"/>
    <mergeCell ref="E37:E39"/>
    <mergeCell ref="F37:F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A40:A42"/>
    <mergeCell ref="B40:B42"/>
    <mergeCell ref="C40:C42"/>
    <mergeCell ref="D40:D42"/>
    <mergeCell ref="E40:E42"/>
    <mergeCell ref="F40:F42"/>
    <mergeCell ref="H40:H42"/>
    <mergeCell ref="I40:I42"/>
    <mergeCell ref="J40:J42"/>
    <mergeCell ref="K40:K42"/>
    <mergeCell ref="L40:L42"/>
    <mergeCell ref="M40:M42"/>
    <mergeCell ref="N40:N42"/>
    <mergeCell ref="O40:O42"/>
    <mergeCell ref="AC13:AC15"/>
    <mergeCell ref="AD13:AD15"/>
    <mergeCell ref="AE13:AE15"/>
    <mergeCell ref="V40:V42"/>
    <mergeCell ref="P40:P42"/>
    <mergeCell ref="Q40:Q42"/>
    <mergeCell ref="R40:R42"/>
    <mergeCell ref="S40:S42"/>
    <mergeCell ref="T40:T42"/>
    <mergeCell ref="U40:U42"/>
    <mergeCell ref="AC19:AC21"/>
    <mergeCell ref="AD19:AD21"/>
    <mergeCell ref="AE19:AE21"/>
    <mergeCell ref="Z10:Z12"/>
    <mergeCell ref="AA10:AA12"/>
    <mergeCell ref="AC10:AC12"/>
    <mergeCell ref="AD10:AD12"/>
    <mergeCell ref="AE10:AE12"/>
    <mergeCell ref="Z13:Z15"/>
    <mergeCell ref="AA13:AA15"/>
    <mergeCell ref="Z25:Z27"/>
    <mergeCell ref="AA25:AA27"/>
    <mergeCell ref="AC25:AC27"/>
    <mergeCell ref="AD25:AD27"/>
    <mergeCell ref="AE25:AE27"/>
    <mergeCell ref="AC16:AC18"/>
    <mergeCell ref="AD16:AD18"/>
    <mergeCell ref="AE16:AE18"/>
    <mergeCell ref="Z19:Z21"/>
    <mergeCell ref="AA19:AA21"/>
    <mergeCell ref="AA31:AA33"/>
    <mergeCell ref="AC31:AC33"/>
    <mergeCell ref="AD31:AD33"/>
    <mergeCell ref="AE31:AE33"/>
    <mergeCell ref="AC22:AC24"/>
    <mergeCell ref="AD22:AD24"/>
    <mergeCell ref="AE22:AE24"/>
    <mergeCell ref="Z37:Z39"/>
    <mergeCell ref="AA37:AA39"/>
    <mergeCell ref="AC37:AC39"/>
    <mergeCell ref="AD37:AD39"/>
    <mergeCell ref="AE37:AE39"/>
    <mergeCell ref="AA28:AA30"/>
    <mergeCell ref="AC28:AC30"/>
    <mergeCell ref="AD28:AD30"/>
    <mergeCell ref="AE28:AE30"/>
    <mergeCell ref="Z31:Z33"/>
    <mergeCell ref="Z40:Z42"/>
    <mergeCell ref="AA40:AA42"/>
    <mergeCell ref="AC40:AC42"/>
    <mergeCell ref="AD40:AD42"/>
    <mergeCell ref="AE40:AE42"/>
    <mergeCell ref="Z34:Z36"/>
    <mergeCell ref="AA34:AA36"/>
    <mergeCell ref="AC34:AC36"/>
    <mergeCell ref="AD34:AD36"/>
    <mergeCell ref="AE34:AE36"/>
  </mergeCells>
  <printOptions/>
  <pageMargins left="0.7" right="0.7" top="0.75" bottom="0.75" header="0.3" footer="0.3"/>
  <pageSetup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AE19"/>
  <sheetViews>
    <sheetView zoomScale="50" zoomScaleNormal="50" zoomScalePageLayoutView="0" workbookViewId="0" topLeftCell="A1">
      <pane xSplit="1" topLeftCell="O1" activePane="topRight" state="frozen"/>
      <selection pane="topLeft" activeCell="A1" sqref="A1"/>
      <selection pane="topRight" activeCell="AF1" sqref="AF1:AF16384"/>
    </sheetView>
  </sheetViews>
  <sheetFormatPr defaultColWidth="19.140625" defaultRowHeight="15"/>
  <cols>
    <col min="1" max="16384" width="19.140625" style="4" customWidth="1"/>
  </cols>
  <sheetData>
    <row r="1" spans="1:31" ht="19.5" customHeight="1">
      <c r="A1" s="112"/>
      <c r="B1" s="113"/>
      <c r="C1" s="348" t="s">
        <v>286</v>
      </c>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row>
    <row r="2" spans="1:31" ht="15" customHeight="1">
      <c r="A2" s="114"/>
      <c r="B2" s="115"/>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row>
    <row r="3" spans="1:31" ht="15" customHeight="1">
      <c r="A3" s="114"/>
      <c r="B3" s="115"/>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row>
    <row r="4" spans="1:31" ht="10.5" customHeight="1">
      <c r="A4" s="114"/>
      <c r="B4" s="115"/>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row>
    <row r="5" spans="1:31" ht="13.5" customHeight="1">
      <c r="A5" s="350" t="s">
        <v>665</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row>
    <row r="6" spans="1:31" ht="13.5" customHeight="1">
      <c r="A6" s="349" t="s">
        <v>712</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row>
    <row r="7" spans="1:31" ht="12.75" customHeight="1">
      <c r="A7" s="307" t="s">
        <v>667</v>
      </c>
      <c r="B7" s="307"/>
      <c r="C7" s="307"/>
      <c r="D7" s="307"/>
      <c r="E7" s="307"/>
      <c r="F7" s="307"/>
      <c r="G7" s="307"/>
      <c r="H7" s="308" t="s">
        <v>18</v>
      </c>
      <c r="I7" s="120"/>
      <c r="J7" s="120"/>
      <c r="K7" s="120"/>
      <c r="L7" s="120"/>
      <c r="M7" s="121"/>
      <c r="N7" s="101" t="s">
        <v>19</v>
      </c>
      <c r="O7" s="102"/>
      <c r="P7" s="102"/>
      <c r="Q7" s="102"/>
      <c r="R7" s="102"/>
      <c r="S7" s="102"/>
      <c r="T7" s="105" t="s">
        <v>20</v>
      </c>
      <c r="U7" s="105"/>
      <c r="V7" s="105"/>
      <c r="W7" s="105"/>
      <c r="X7" s="105"/>
      <c r="Y7" s="105"/>
      <c r="Z7" s="226" t="s">
        <v>21</v>
      </c>
      <c r="AA7" s="226"/>
      <c r="AB7" s="226"/>
      <c r="AC7" s="226"/>
      <c r="AD7" s="226"/>
      <c r="AE7" s="226"/>
    </row>
    <row r="8" spans="1:31" ht="26.25" customHeight="1">
      <c r="A8" s="179" t="s">
        <v>85</v>
      </c>
      <c r="B8" s="181" t="s">
        <v>50</v>
      </c>
      <c r="C8" s="181" t="s">
        <v>86</v>
      </c>
      <c r="D8" s="181" t="s">
        <v>17</v>
      </c>
      <c r="E8" s="181" t="s">
        <v>1</v>
      </c>
      <c r="F8" s="181" t="s">
        <v>2</v>
      </c>
      <c r="G8" s="181" t="s">
        <v>3</v>
      </c>
      <c r="H8" s="183" t="s">
        <v>4</v>
      </c>
      <c r="I8" s="184"/>
      <c r="J8" s="181" t="s">
        <v>414</v>
      </c>
      <c r="K8" s="181" t="s">
        <v>0</v>
      </c>
      <c r="L8" s="181" t="s">
        <v>8</v>
      </c>
      <c r="M8" s="181" t="s">
        <v>5</v>
      </c>
      <c r="N8" s="183" t="s">
        <v>4</v>
      </c>
      <c r="O8" s="184"/>
      <c r="P8" s="181" t="s">
        <v>414</v>
      </c>
      <c r="Q8" s="181" t="s">
        <v>0</v>
      </c>
      <c r="R8" s="181" t="s">
        <v>9</v>
      </c>
      <c r="S8" s="181" t="s">
        <v>5</v>
      </c>
      <c r="T8" s="183" t="s">
        <v>4</v>
      </c>
      <c r="U8" s="184"/>
      <c r="V8" s="181" t="s">
        <v>414</v>
      </c>
      <c r="W8" s="181" t="s">
        <v>0</v>
      </c>
      <c r="X8" s="181" t="s">
        <v>10</v>
      </c>
      <c r="Y8" s="181" t="s">
        <v>5</v>
      </c>
      <c r="Z8" s="183" t="s">
        <v>4</v>
      </c>
      <c r="AA8" s="184"/>
      <c r="AB8" s="181" t="s">
        <v>414</v>
      </c>
      <c r="AC8" s="181" t="s">
        <v>0</v>
      </c>
      <c r="AD8" s="181" t="s">
        <v>11</v>
      </c>
      <c r="AE8" s="177" t="s">
        <v>5</v>
      </c>
    </row>
    <row r="9" spans="1:31" ht="32.25" customHeight="1">
      <c r="A9" s="180"/>
      <c r="B9" s="182"/>
      <c r="C9" s="182"/>
      <c r="D9" s="182"/>
      <c r="E9" s="182"/>
      <c r="F9" s="182"/>
      <c r="G9" s="182"/>
      <c r="H9" s="13" t="s">
        <v>6</v>
      </c>
      <c r="I9" s="14" t="s">
        <v>7</v>
      </c>
      <c r="J9" s="182"/>
      <c r="K9" s="182"/>
      <c r="L9" s="182"/>
      <c r="M9" s="182"/>
      <c r="N9" s="14" t="s">
        <v>6</v>
      </c>
      <c r="O9" s="14" t="s">
        <v>7</v>
      </c>
      <c r="P9" s="182"/>
      <c r="Q9" s="182"/>
      <c r="R9" s="182"/>
      <c r="S9" s="182"/>
      <c r="T9" s="14" t="s">
        <v>6</v>
      </c>
      <c r="U9" s="14" t="s">
        <v>7</v>
      </c>
      <c r="V9" s="182"/>
      <c r="W9" s="182"/>
      <c r="X9" s="182"/>
      <c r="Y9" s="182"/>
      <c r="Z9" s="14" t="s">
        <v>6</v>
      </c>
      <c r="AA9" s="14" t="s">
        <v>7</v>
      </c>
      <c r="AB9" s="182"/>
      <c r="AC9" s="182"/>
      <c r="AD9" s="182"/>
      <c r="AE9" s="178"/>
    </row>
    <row r="10" spans="1:31" ht="24" customHeight="1">
      <c r="A10" s="172" t="s">
        <v>287</v>
      </c>
      <c r="B10" s="143" t="s">
        <v>288</v>
      </c>
      <c r="C10" s="166">
        <v>1</v>
      </c>
      <c r="D10" s="143" t="s">
        <v>427</v>
      </c>
      <c r="E10" s="143" t="s">
        <v>89</v>
      </c>
      <c r="F10" s="143" t="s">
        <v>13</v>
      </c>
      <c r="G10" s="7" t="s">
        <v>14</v>
      </c>
      <c r="H10" s="149" t="s">
        <v>289</v>
      </c>
      <c r="I10" s="149" t="s">
        <v>132</v>
      </c>
      <c r="J10" s="149">
        <v>43</v>
      </c>
      <c r="K10" s="149" t="s">
        <v>133</v>
      </c>
      <c r="L10" s="79">
        <v>0.9</v>
      </c>
      <c r="M10" s="149" t="s">
        <v>134</v>
      </c>
      <c r="N10" s="158" t="s">
        <v>289</v>
      </c>
      <c r="O10" s="158" t="s">
        <v>132</v>
      </c>
      <c r="P10" s="158">
        <v>43</v>
      </c>
      <c r="Q10" s="158" t="s">
        <v>428</v>
      </c>
      <c r="R10" s="79">
        <v>1</v>
      </c>
      <c r="S10" s="158" t="s">
        <v>429</v>
      </c>
      <c r="T10" s="163" t="s">
        <v>289</v>
      </c>
      <c r="U10" s="163" t="s">
        <v>132</v>
      </c>
      <c r="V10" s="163">
        <v>43</v>
      </c>
      <c r="W10" s="163" t="s">
        <v>428</v>
      </c>
      <c r="X10" s="79">
        <v>1</v>
      </c>
      <c r="Y10" s="163" t="s">
        <v>429</v>
      </c>
      <c r="Z10" s="249" t="s">
        <v>289</v>
      </c>
      <c r="AA10" s="249" t="s">
        <v>740</v>
      </c>
      <c r="AB10" s="249">
        <v>43</v>
      </c>
      <c r="AC10" s="249" t="s">
        <v>741</v>
      </c>
      <c r="AD10" s="79">
        <v>0.9</v>
      </c>
      <c r="AE10" s="249" t="s">
        <v>134</v>
      </c>
    </row>
    <row r="11" spans="1:31" ht="25.5">
      <c r="A11" s="173"/>
      <c r="B11" s="137"/>
      <c r="C11" s="140"/>
      <c r="D11" s="137"/>
      <c r="E11" s="137"/>
      <c r="F11" s="137"/>
      <c r="G11" s="8" t="s">
        <v>15</v>
      </c>
      <c r="H11" s="126"/>
      <c r="I11" s="126"/>
      <c r="J11" s="126"/>
      <c r="K11" s="126"/>
      <c r="L11" s="72"/>
      <c r="M11" s="126"/>
      <c r="N11" s="123"/>
      <c r="O11" s="123"/>
      <c r="P11" s="123"/>
      <c r="Q11" s="123"/>
      <c r="R11" s="72"/>
      <c r="S11" s="123"/>
      <c r="T11" s="65"/>
      <c r="U11" s="65"/>
      <c r="V11" s="65"/>
      <c r="W11" s="65"/>
      <c r="X11" s="72"/>
      <c r="Y11" s="65"/>
      <c r="Z11" s="250"/>
      <c r="AA11" s="250"/>
      <c r="AB11" s="250"/>
      <c r="AC11" s="250"/>
      <c r="AD11" s="72"/>
      <c r="AE11" s="250"/>
    </row>
    <row r="12" spans="1:31" ht="124.5" customHeight="1">
      <c r="A12" s="174"/>
      <c r="B12" s="138"/>
      <c r="C12" s="167"/>
      <c r="D12" s="138"/>
      <c r="E12" s="138"/>
      <c r="F12" s="138"/>
      <c r="G12" s="9" t="s">
        <v>16</v>
      </c>
      <c r="H12" s="150"/>
      <c r="I12" s="150"/>
      <c r="J12" s="150"/>
      <c r="K12" s="150"/>
      <c r="L12" s="80"/>
      <c r="M12" s="150"/>
      <c r="N12" s="159"/>
      <c r="O12" s="159"/>
      <c r="P12" s="159"/>
      <c r="Q12" s="159"/>
      <c r="R12" s="80"/>
      <c r="S12" s="159"/>
      <c r="T12" s="164"/>
      <c r="U12" s="164"/>
      <c r="V12" s="164"/>
      <c r="W12" s="164"/>
      <c r="X12" s="80"/>
      <c r="Y12" s="164"/>
      <c r="Z12" s="251"/>
      <c r="AA12" s="251"/>
      <c r="AB12" s="251"/>
      <c r="AC12" s="251"/>
      <c r="AD12" s="80"/>
      <c r="AE12" s="251"/>
    </row>
    <row r="13" spans="1:31" ht="27" customHeight="1">
      <c r="A13" s="172" t="s">
        <v>290</v>
      </c>
      <c r="B13" s="143" t="s">
        <v>291</v>
      </c>
      <c r="C13" s="166">
        <v>1</v>
      </c>
      <c r="D13" s="143" t="s">
        <v>430</v>
      </c>
      <c r="E13" s="143" t="s">
        <v>89</v>
      </c>
      <c r="F13" s="143" t="s">
        <v>13</v>
      </c>
      <c r="G13" s="7" t="s">
        <v>14</v>
      </c>
      <c r="H13" s="149" t="s">
        <v>292</v>
      </c>
      <c r="I13" s="149" t="s">
        <v>301</v>
      </c>
      <c r="J13" s="149">
        <v>1</v>
      </c>
      <c r="K13" s="149" t="s">
        <v>302</v>
      </c>
      <c r="L13" s="299">
        <v>0.6</v>
      </c>
      <c r="M13" s="149" t="s">
        <v>303</v>
      </c>
      <c r="N13" s="158" t="s">
        <v>292</v>
      </c>
      <c r="O13" s="158" t="s">
        <v>301</v>
      </c>
      <c r="P13" s="158">
        <v>1</v>
      </c>
      <c r="Q13" s="158" t="s">
        <v>431</v>
      </c>
      <c r="R13" s="299">
        <v>0.7</v>
      </c>
      <c r="S13" s="158" t="s">
        <v>432</v>
      </c>
      <c r="T13" s="163" t="s">
        <v>292</v>
      </c>
      <c r="U13" s="163" t="s">
        <v>301</v>
      </c>
      <c r="V13" s="163">
        <v>1</v>
      </c>
      <c r="W13" s="163" t="s">
        <v>652</v>
      </c>
      <c r="X13" s="79">
        <v>0.8</v>
      </c>
      <c r="Y13" s="163" t="s">
        <v>653</v>
      </c>
      <c r="Z13" s="249" t="s">
        <v>292</v>
      </c>
      <c r="AA13" s="249" t="s">
        <v>301</v>
      </c>
      <c r="AB13" s="249">
        <v>1</v>
      </c>
      <c r="AC13" s="249" t="s">
        <v>742</v>
      </c>
      <c r="AD13" s="79">
        <v>1</v>
      </c>
      <c r="AE13" s="249" t="s">
        <v>743</v>
      </c>
    </row>
    <row r="14" spans="1:31" ht="25.5">
      <c r="A14" s="173"/>
      <c r="B14" s="137"/>
      <c r="C14" s="140"/>
      <c r="D14" s="137"/>
      <c r="E14" s="137"/>
      <c r="F14" s="137"/>
      <c r="G14" s="8" t="s">
        <v>15</v>
      </c>
      <c r="H14" s="126"/>
      <c r="I14" s="126"/>
      <c r="J14" s="126"/>
      <c r="K14" s="126"/>
      <c r="L14" s="129"/>
      <c r="M14" s="126"/>
      <c r="N14" s="123"/>
      <c r="O14" s="123"/>
      <c r="P14" s="123"/>
      <c r="Q14" s="123"/>
      <c r="R14" s="129"/>
      <c r="S14" s="123"/>
      <c r="T14" s="65"/>
      <c r="U14" s="65"/>
      <c r="V14" s="65"/>
      <c r="W14" s="65"/>
      <c r="X14" s="72"/>
      <c r="Y14" s="65"/>
      <c r="Z14" s="250"/>
      <c r="AA14" s="250"/>
      <c r="AB14" s="250"/>
      <c r="AC14" s="250"/>
      <c r="AD14" s="72"/>
      <c r="AE14" s="250"/>
    </row>
    <row r="15" spans="1:31" ht="54" customHeight="1">
      <c r="A15" s="174"/>
      <c r="B15" s="138"/>
      <c r="C15" s="167"/>
      <c r="D15" s="138"/>
      <c r="E15" s="138"/>
      <c r="F15" s="138"/>
      <c r="G15" s="9" t="s">
        <v>16</v>
      </c>
      <c r="H15" s="150"/>
      <c r="I15" s="150"/>
      <c r="J15" s="150"/>
      <c r="K15" s="150"/>
      <c r="L15" s="300"/>
      <c r="M15" s="150"/>
      <c r="N15" s="159"/>
      <c r="O15" s="159"/>
      <c r="P15" s="159"/>
      <c r="Q15" s="159"/>
      <c r="R15" s="300"/>
      <c r="S15" s="159"/>
      <c r="T15" s="164"/>
      <c r="U15" s="164"/>
      <c r="V15" s="164"/>
      <c r="W15" s="164"/>
      <c r="X15" s="80"/>
      <c r="Y15" s="164"/>
      <c r="Z15" s="251"/>
      <c r="AA15" s="251"/>
      <c r="AB15" s="251"/>
      <c r="AC15" s="251"/>
      <c r="AD15" s="80"/>
      <c r="AE15" s="251"/>
    </row>
    <row r="16" spans="1:31" ht="27" customHeight="1">
      <c r="A16" s="143" t="s">
        <v>293</v>
      </c>
      <c r="B16" s="143" t="s">
        <v>294</v>
      </c>
      <c r="C16" s="166">
        <v>1</v>
      </c>
      <c r="D16" s="143" t="s">
        <v>295</v>
      </c>
      <c r="E16" s="143" t="s">
        <v>89</v>
      </c>
      <c r="F16" s="143" t="s">
        <v>13</v>
      </c>
      <c r="G16" s="7" t="s">
        <v>14</v>
      </c>
      <c r="H16" s="149" t="s">
        <v>296</v>
      </c>
      <c r="I16" s="149" t="s">
        <v>297</v>
      </c>
      <c r="J16" s="149">
        <v>43</v>
      </c>
      <c r="K16" s="149" t="s">
        <v>298</v>
      </c>
      <c r="L16" s="79">
        <v>1</v>
      </c>
      <c r="M16" s="151" t="s">
        <v>299</v>
      </c>
      <c r="N16" s="158" t="s">
        <v>296</v>
      </c>
      <c r="O16" s="158" t="s">
        <v>297</v>
      </c>
      <c r="P16" s="158">
        <v>43</v>
      </c>
      <c r="Q16" s="158" t="s">
        <v>298</v>
      </c>
      <c r="R16" s="79">
        <v>1</v>
      </c>
      <c r="S16" s="169" t="s">
        <v>433</v>
      </c>
      <c r="T16" s="163" t="s">
        <v>296</v>
      </c>
      <c r="U16" s="163" t="s">
        <v>297</v>
      </c>
      <c r="V16" s="163">
        <v>43</v>
      </c>
      <c r="W16" s="163" t="s">
        <v>654</v>
      </c>
      <c r="X16" s="79">
        <v>1</v>
      </c>
      <c r="Y16" s="156" t="s">
        <v>433</v>
      </c>
      <c r="Z16" s="249" t="s">
        <v>744</v>
      </c>
      <c r="AA16" s="249" t="s">
        <v>297</v>
      </c>
      <c r="AB16" s="249">
        <v>43</v>
      </c>
      <c r="AC16" s="249" t="s">
        <v>298</v>
      </c>
      <c r="AD16" s="79">
        <v>1</v>
      </c>
      <c r="AE16" s="312" t="s">
        <v>746</v>
      </c>
    </row>
    <row r="17" spans="1:31" ht="25.5">
      <c r="A17" s="137"/>
      <c r="B17" s="137"/>
      <c r="C17" s="140"/>
      <c r="D17" s="137"/>
      <c r="E17" s="137"/>
      <c r="F17" s="137"/>
      <c r="G17" s="8" t="s">
        <v>15</v>
      </c>
      <c r="H17" s="126"/>
      <c r="I17" s="126"/>
      <c r="J17" s="126"/>
      <c r="K17" s="126"/>
      <c r="L17" s="72"/>
      <c r="M17" s="132"/>
      <c r="N17" s="123"/>
      <c r="O17" s="123"/>
      <c r="P17" s="123"/>
      <c r="Q17" s="123"/>
      <c r="R17" s="72"/>
      <c r="S17" s="170"/>
      <c r="T17" s="65"/>
      <c r="U17" s="65"/>
      <c r="V17" s="65"/>
      <c r="W17" s="65"/>
      <c r="X17" s="72"/>
      <c r="Y17" s="75"/>
      <c r="Z17" s="250"/>
      <c r="AA17" s="250"/>
      <c r="AB17" s="250"/>
      <c r="AC17" s="250"/>
      <c r="AD17" s="72"/>
      <c r="AE17" s="313"/>
    </row>
    <row r="18" spans="1:31" ht="102" customHeight="1">
      <c r="A18" s="138"/>
      <c r="B18" s="138"/>
      <c r="C18" s="167"/>
      <c r="D18" s="138"/>
      <c r="E18" s="138"/>
      <c r="F18" s="138"/>
      <c r="G18" s="9" t="s">
        <v>16</v>
      </c>
      <c r="H18" s="150"/>
      <c r="I18" s="150"/>
      <c r="J18" s="150"/>
      <c r="K18" s="150"/>
      <c r="L18" s="80"/>
      <c r="M18" s="160"/>
      <c r="N18" s="159"/>
      <c r="O18" s="159"/>
      <c r="P18" s="159"/>
      <c r="Q18" s="159"/>
      <c r="R18" s="80"/>
      <c r="S18" s="171"/>
      <c r="T18" s="164"/>
      <c r="U18" s="164"/>
      <c r="V18" s="164"/>
      <c r="W18" s="164"/>
      <c r="X18" s="80"/>
      <c r="Y18" s="157"/>
      <c r="Z18" s="251"/>
      <c r="AA18" s="251"/>
      <c r="AB18" s="251"/>
      <c r="AC18" s="251"/>
      <c r="AD18" s="80"/>
      <c r="AE18" s="314"/>
    </row>
    <row r="19" spans="12:30" ht="12.75">
      <c r="L19" s="17">
        <f>(SUM(L10:L18))/3</f>
        <v>0.8333333333333334</v>
      </c>
      <c r="R19" s="17">
        <f>(SUM(R10:R18))/3</f>
        <v>0.9</v>
      </c>
      <c r="X19" s="20">
        <f>(SUM(X10:X18))/3</f>
        <v>0.9333333333333332</v>
      </c>
      <c r="AD19" s="20">
        <f>(SUM(AD10:AD18))/3</f>
        <v>0.9666666666666667</v>
      </c>
    </row>
  </sheetData>
  <sheetProtection/>
  <mergeCells count="126">
    <mergeCell ref="H7:M7"/>
    <mergeCell ref="N7:S7"/>
    <mergeCell ref="T7:Y7"/>
    <mergeCell ref="Z7:AE7"/>
    <mergeCell ref="C1:AE4"/>
    <mergeCell ref="A6:AE6"/>
    <mergeCell ref="A5:AE5"/>
    <mergeCell ref="A1:B4"/>
    <mergeCell ref="A7:G7"/>
    <mergeCell ref="AB13:AB15"/>
    <mergeCell ref="AC13:AC15"/>
    <mergeCell ref="AD13:AD15"/>
    <mergeCell ref="AE13:AE15"/>
    <mergeCell ref="AB16:AB18"/>
    <mergeCell ref="AC16:AC18"/>
    <mergeCell ref="AD16:AD18"/>
    <mergeCell ref="AE16:AE18"/>
    <mergeCell ref="Z8:AA8"/>
    <mergeCell ref="AB8:AB9"/>
    <mergeCell ref="AC8:AC9"/>
    <mergeCell ref="AD8:AD9"/>
    <mergeCell ref="AE8:AE9"/>
    <mergeCell ref="AB10:AB12"/>
    <mergeCell ref="AC10:AC12"/>
    <mergeCell ref="AD10:AD12"/>
    <mergeCell ref="AE10:AE12"/>
    <mergeCell ref="AA10:AA12"/>
    <mergeCell ref="AA13:AA15"/>
    <mergeCell ref="AA16:AA18"/>
    <mergeCell ref="Z10:Z12"/>
    <mergeCell ref="Z13:Z15"/>
    <mergeCell ref="Z16:Z18"/>
    <mergeCell ref="A8:A9"/>
    <mergeCell ref="B8:B9"/>
    <mergeCell ref="C8:C9"/>
    <mergeCell ref="D8:D9"/>
    <mergeCell ref="E8:E9"/>
    <mergeCell ref="F8:F9"/>
    <mergeCell ref="G8:G9"/>
    <mergeCell ref="H8:I8"/>
    <mergeCell ref="J8:J9"/>
    <mergeCell ref="K8:K9"/>
    <mergeCell ref="L8:L9"/>
    <mergeCell ref="M8:M9"/>
    <mergeCell ref="N8:O8"/>
    <mergeCell ref="P8:P9"/>
    <mergeCell ref="Q8:Q9"/>
    <mergeCell ref="Y8:Y9"/>
    <mergeCell ref="V8:V9"/>
    <mergeCell ref="R8:R9"/>
    <mergeCell ref="S8:S9"/>
    <mergeCell ref="T8:U8"/>
    <mergeCell ref="W8:W9"/>
    <mergeCell ref="X8:X9"/>
    <mergeCell ref="A10:A12"/>
    <mergeCell ref="B10:B12"/>
    <mergeCell ref="C10:C12"/>
    <mergeCell ref="D10:D12"/>
    <mergeCell ref="E10:E12"/>
    <mergeCell ref="F10:F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A13:A15"/>
    <mergeCell ref="B13:B15"/>
    <mergeCell ref="C13:C15"/>
    <mergeCell ref="D13:D15"/>
    <mergeCell ref="E13:E15"/>
    <mergeCell ref="F13:F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W13:W15"/>
    <mergeCell ref="X13:X15"/>
    <mergeCell ref="Y13:Y15"/>
    <mergeCell ref="A16:A18"/>
    <mergeCell ref="B16:B18"/>
    <mergeCell ref="C16:C18"/>
    <mergeCell ref="D16:D18"/>
    <mergeCell ref="E16:E18"/>
    <mergeCell ref="F16:F18"/>
    <mergeCell ref="H16:H18"/>
    <mergeCell ref="I16:I18"/>
    <mergeCell ref="J16:J18"/>
    <mergeCell ref="K16:K18"/>
    <mergeCell ref="L16:L18"/>
    <mergeCell ref="M16:M18"/>
    <mergeCell ref="N16:N18"/>
    <mergeCell ref="O16:O18"/>
    <mergeCell ref="P16:P18"/>
    <mergeCell ref="Q16:Q18"/>
    <mergeCell ref="R16:R18"/>
    <mergeCell ref="Y16:Y18"/>
    <mergeCell ref="S16:S18"/>
    <mergeCell ref="T16:T18"/>
    <mergeCell ref="U16:U18"/>
    <mergeCell ref="V16:V18"/>
    <mergeCell ref="W16:W18"/>
    <mergeCell ref="X16:X18"/>
  </mergeCell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IQ38"/>
  <sheetViews>
    <sheetView zoomScale="70" zoomScaleNormal="70" zoomScalePageLayoutView="0" workbookViewId="0" topLeftCell="A8">
      <pane xSplit="1" topLeftCell="B1" activePane="topRight" state="frozen"/>
      <selection pane="topLeft" activeCell="A1" sqref="A1"/>
      <selection pane="topRight" activeCell="A16" sqref="A16:A18"/>
    </sheetView>
  </sheetViews>
  <sheetFormatPr defaultColWidth="11.421875" defaultRowHeight="15"/>
  <cols>
    <col min="1" max="1" width="24.28125" style="4" customWidth="1"/>
    <col min="2" max="3" width="24.7109375" style="4" customWidth="1"/>
    <col min="4" max="4" width="17.7109375" style="4" customWidth="1"/>
    <col min="5" max="5" width="21.421875" style="4" customWidth="1"/>
    <col min="6" max="6" width="13.140625" style="4" customWidth="1"/>
    <col min="7" max="7" width="14.00390625" style="4" customWidth="1"/>
    <col min="8" max="8" width="20.8515625" style="4" customWidth="1"/>
    <col min="9" max="9" width="17.57421875" style="4" customWidth="1"/>
    <col min="10" max="10" width="24.00390625" style="4" customWidth="1"/>
    <col min="11" max="11" width="16.00390625" style="4" customWidth="1"/>
    <col min="12" max="12" width="21.57421875" style="4" customWidth="1"/>
    <col min="13" max="13" width="19.00390625" style="4" customWidth="1"/>
    <col min="14" max="14" width="18.28125" style="4" customWidth="1"/>
    <col min="15" max="15" width="25.00390625" style="4" customWidth="1"/>
    <col min="16" max="16" width="11.421875" style="4" customWidth="1"/>
    <col min="17" max="17" width="19.57421875" style="4" customWidth="1"/>
    <col min="18" max="18" width="20.421875" style="4" customWidth="1"/>
    <col min="19" max="19" width="13.8515625" style="4" customWidth="1"/>
    <col min="20" max="20" width="21.00390625" style="4" customWidth="1"/>
    <col min="21" max="21" width="11.421875" style="4" customWidth="1"/>
    <col min="22" max="22" width="19.28125" style="4" customWidth="1"/>
    <col min="23" max="23" width="19.421875" style="4" customWidth="1"/>
    <col min="24" max="24" width="11.421875" style="4" customWidth="1"/>
    <col min="25" max="25" width="19.421875" style="4" customWidth="1"/>
    <col min="26" max="26" width="11.421875" style="4" customWidth="1"/>
    <col min="27" max="27" width="25.00390625" style="4" customWidth="1"/>
    <col min="28" max="16384" width="11.421875" style="4" customWidth="1"/>
  </cols>
  <sheetData>
    <row r="1" spans="1:251" ht="14.25" customHeight="1">
      <c r="A1" s="352"/>
      <c r="B1" s="352"/>
      <c r="C1" s="351" t="s">
        <v>300</v>
      </c>
      <c r="D1" s="351"/>
      <c r="E1" s="351"/>
      <c r="F1" s="351"/>
      <c r="G1" s="351"/>
      <c r="H1" s="351"/>
      <c r="I1" s="351"/>
      <c r="J1" s="351"/>
      <c r="K1" s="351"/>
      <c r="L1" s="351"/>
      <c r="M1" s="351"/>
      <c r="N1" s="351"/>
      <c r="O1" s="351"/>
      <c r="P1" s="351"/>
      <c r="Q1" s="351"/>
      <c r="R1" s="351"/>
      <c r="S1" s="351"/>
      <c r="T1" s="351"/>
      <c r="U1" s="351"/>
      <c r="V1" s="351"/>
      <c r="W1" s="351"/>
      <c r="X1" s="351"/>
      <c r="Y1" s="351"/>
      <c r="Z1" s="351"/>
      <c r="AA1" s="351"/>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row>
    <row r="2" spans="1:251" ht="12.75">
      <c r="A2" s="352"/>
      <c r="B2" s="352"/>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row>
    <row r="3" spans="1:251" ht="12.75">
      <c r="A3" s="352"/>
      <c r="B3" s="352"/>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row>
    <row r="4" spans="1:251" ht="30.75" customHeight="1">
      <c r="A4" s="352"/>
      <c r="B4" s="352"/>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row>
    <row r="5" spans="1:251" ht="15" customHeight="1">
      <c r="A5" s="350" t="s">
        <v>665</v>
      </c>
      <c r="B5" s="350"/>
      <c r="C5" s="58"/>
      <c r="D5" s="352"/>
      <c r="E5" s="352"/>
      <c r="F5" s="352"/>
      <c r="G5" s="352"/>
      <c r="H5" s="352"/>
      <c r="I5" s="352"/>
      <c r="J5" s="352"/>
      <c r="K5" s="352"/>
      <c r="L5" s="352"/>
      <c r="M5" s="352"/>
      <c r="N5" s="352"/>
      <c r="O5" s="352"/>
      <c r="P5" s="352"/>
      <c r="Q5" s="352"/>
      <c r="R5" s="352"/>
      <c r="S5" s="352"/>
      <c r="T5" s="352"/>
      <c r="U5" s="352"/>
      <c r="V5" s="352"/>
      <c r="W5" s="352"/>
      <c r="X5" s="352"/>
      <c r="Y5" s="352"/>
      <c r="Z5" s="352"/>
      <c r="AA5" s="352"/>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row>
    <row r="6" spans="1:251" ht="12.75" customHeight="1">
      <c r="A6" s="353" t="s">
        <v>714</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row>
    <row r="7" spans="1:27" ht="15" customHeight="1">
      <c r="A7" s="307" t="s">
        <v>667</v>
      </c>
      <c r="B7" s="307"/>
      <c r="C7" s="307"/>
      <c r="D7" s="307"/>
      <c r="E7" s="307"/>
      <c r="F7" s="307"/>
      <c r="G7" s="307"/>
      <c r="H7" s="308" t="s">
        <v>18</v>
      </c>
      <c r="I7" s="120"/>
      <c r="J7" s="120"/>
      <c r="K7" s="120"/>
      <c r="L7" s="121"/>
      <c r="M7" s="101" t="s">
        <v>19</v>
      </c>
      <c r="N7" s="102"/>
      <c r="O7" s="102"/>
      <c r="P7" s="102"/>
      <c r="Q7" s="102"/>
      <c r="R7" s="105" t="s">
        <v>20</v>
      </c>
      <c r="S7" s="105"/>
      <c r="T7" s="105"/>
      <c r="U7" s="105"/>
      <c r="V7" s="105"/>
      <c r="W7" s="226" t="s">
        <v>21</v>
      </c>
      <c r="X7" s="226"/>
      <c r="Y7" s="226"/>
      <c r="Z7" s="226"/>
      <c r="AA7" s="226"/>
    </row>
    <row r="8" spans="1:27" ht="27" customHeight="1">
      <c r="A8" s="179" t="s">
        <v>85</v>
      </c>
      <c r="B8" s="181" t="s">
        <v>50</v>
      </c>
      <c r="C8" s="181" t="s">
        <v>86</v>
      </c>
      <c r="D8" s="181" t="s">
        <v>17</v>
      </c>
      <c r="E8" s="181" t="s">
        <v>1</v>
      </c>
      <c r="F8" s="181" t="s">
        <v>2</v>
      </c>
      <c r="G8" s="181" t="s">
        <v>3</v>
      </c>
      <c r="H8" s="183" t="s">
        <v>4</v>
      </c>
      <c r="I8" s="184"/>
      <c r="J8" s="181" t="s">
        <v>0</v>
      </c>
      <c r="K8" s="181" t="s">
        <v>8</v>
      </c>
      <c r="L8" s="181" t="s">
        <v>5</v>
      </c>
      <c r="M8" s="183" t="s">
        <v>4</v>
      </c>
      <c r="N8" s="184"/>
      <c r="O8" s="181" t="s">
        <v>0</v>
      </c>
      <c r="P8" s="181" t="s">
        <v>9</v>
      </c>
      <c r="Q8" s="181" t="s">
        <v>5</v>
      </c>
      <c r="R8" s="183" t="s">
        <v>4</v>
      </c>
      <c r="S8" s="184"/>
      <c r="T8" s="181" t="s">
        <v>0</v>
      </c>
      <c r="U8" s="181" t="s">
        <v>10</v>
      </c>
      <c r="V8" s="181" t="s">
        <v>5</v>
      </c>
      <c r="W8" s="183" t="s">
        <v>4</v>
      </c>
      <c r="X8" s="184"/>
      <c r="Y8" s="181" t="s">
        <v>0</v>
      </c>
      <c r="Z8" s="181" t="s">
        <v>11</v>
      </c>
      <c r="AA8" s="177" t="s">
        <v>5</v>
      </c>
    </row>
    <row r="9" spans="1:27" ht="25.5">
      <c r="A9" s="180"/>
      <c r="B9" s="182"/>
      <c r="C9" s="182"/>
      <c r="D9" s="182"/>
      <c r="E9" s="182"/>
      <c r="F9" s="182"/>
      <c r="G9" s="182"/>
      <c r="H9" s="13" t="s">
        <v>6</v>
      </c>
      <c r="I9" s="38" t="s">
        <v>7</v>
      </c>
      <c r="J9" s="182"/>
      <c r="K9" s="182"/>
      <c r="L9" s="182"/>
      <c r="M9" s="38" t="s">
        <v>6</v>
      </c>
      <c r="N9" s="38" t="s">
        <v>7</v>
      </c>
      <c r="O9" s="182"/>
      <c r="P9" s="182"/>
      <c r="Q9" s="182"/>
      <c r="R9" s="38" t="s">
        <v>6</v>
      </c>
      <c r="S9" s="38" t="s">
        <v>7</v>
      </c>
      <c r="T9" s="182"/>
      <c r="U9" s="182"/>
      <c r="V9" s="182"/>
      <c r="W9" s="38" t="s">
        <v>6</v>
      </c>
      <c r="X9" s="38" t="s">
        <v>7</v>
      </c>
      <c r="Y9" s="182"/>
      <c r="Z9" s="182"/>
      <c r="AA9" s="178"/>
    </row>
    <row r="10" spans="1:251" ht="27" customHeight="1">
      <c r="A10" s="172" t="s">
        <v>40</v>
      </c>
      <c r="B10" s="143" t="s">
        <v>74</v>
      </c>
      <c r="C10" s="166">
        <v>0.9</v>
      </c>
      <c r="D10" s="143" t="s">
        <v>823</v>
      </c>
      <c r="E10" s="143" t="s">
        <v>12</v>
      </c>
      <c r="F10" s="143" t="s">
        <v>13</v>
      </c>
      <c r="G10" s="32" t="s">
        <v>14</v>
      </c>
      <c r="H10" s="369" t="s">
        <v>59</v>
      </c>
      <c r="I10" s="149" t="s">
        <v>60</v>
      </c>
      <c r="J10" s="151" t="s">
        <v>61</v>
      </c>
      <c r="K10" s="79">
        <v>0.9</v>
      </c>
      <c r="L10" s="366" t="s">
        <v>62</v>
      </c>
      <c r="M10" s="372" t="s">
        <v>59</v>
      </c>
      <c r="N10" s="158" t="s">
        <v>60</v>
      </c>
      <c r="O10" s="169" t="s">
        <v>61</v>
      </c>
      <c r="P10" s="79">
        <v>0.9</v>
      </c>
      <c r="Q10" s="360" t="s">
        <v>62</v>
      </c>
      <c r="R10" s="357" t="s">
        <v>59</v>
      </c>
      <c r="S10" s="163" t="s">
        <v>60</v>
      </c>
      <c r="T10" s="156" t="s">
        <v>61</v>
      </c>
      <c r="U10" s="79">
        <v>0.9</v>
      </c>
      <c r="V10" s="354" t="s">
        <v>62</v>
      </c>
      <c r="W10" s="363" t="s">
        <v>59</v>
      </c>
      <c r="X10" s="249" t="s">
        <v>60</v>
      </c>
      <c r="Y10" s="312" t="s">
        <v>61</v>
      </c>
      <c r="Z10" s="79">
        <v>0.9</v>
      </c>
      <c r="AA10" s="392" t="s">
        <v>62</v>
      </c>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row>
    <row r="11" spans="1:251" ht="38.25">
      <c r="A11" s="173"/>
      <c r="B11" s="137"/>
      <c r="C11" s="140"/>
      <c r="D11" s="137"/>
      <c r="E11" s="137"/>
      <c r="F11" s="137"/>
      <c r="G11" s="33" t="s">
        <v>15</v>
      </c>
      <c r="H11" s="370"/>
      <c r="I11" s="126"/>
      <c r="J11" s="132"/>
      <c r="K11" s="72"/>
      <c r="L11" s="367"/>
      <c r="M11" s="373"/>
      <c r="N11" s="123"/>
      <c r="O11" s="170"/>
      <c r="P11" s="72"/>
      <c r="Q11" s="361"/>
      <c r="R11" s="358"/>
      <c r="S11" s="65"/>
      <c r="T11" s="75"/>
      <c r="U11" s="72"/>
      <c r="V11" s="355"/>
      <c r="W11" s="364"/>
      <c r="X11" s="250"/>
      <c r="Y11" s="313"/>
      <c r="Z11" s="72"/>
      <c r="AA11" s="39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row>
    <row r="12" spans="1:251" ht="81" customHeight="1">
      <c r="A12" s="174"/>
      <c r="B12" s="138"/>
      <c r="C12" s="167"/>
      <c r="D12" s="138"/>
      <c r="E12" s="138"/>
      <c r="F12" s="138"/>
      <c r="G12" s="34" t="s">
        <v>16</v>
      </c>
      <c r="H12" s="371"/>
      <c r="I12" s="150"/>
      <c r="J12" s="160"/>
      <c r="K12" s="80"/>
      <c r="L12" s="368"/>
      <c r="M12" s="374"/>
      <c r="N12" s="159"/>
      <c r="O12" s="171"/>
      <c r="P12" s="80"/>
      <c r="Q12" s="362"/>
      <c r="R12" s="359"/>
      <c r="S12" s="164"/>
      <c r="T12" s="157"/>
      <c r="U12" s="80"/>
      <c r="V12" s="356"/>
      <c r="W12" s="365"/>
      <c r="X12" s="251"/>
      <c r="Y12" s="314"/>
      <c r="Z12" s="80"/>
      <c r="AA12" s="394"/>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row>
    <row r="13" spans="1:251" ht="27" customHeight="1">
      <c r="A13" s="172" t="s">
        <v>23</v>
      </c>
      <c r="B13" s="143" t="s">
        <v>24</v>
      </c>
      <c r="C13" s="166">
        <v>0.9</v>
      </c>
      <c r="D13" s="143" t="s">
        <v>824</v>
      </c>
      <c r="E13" s="143" t="s">
        <v>12</v>
      </c>
      <c r="F13" s="143" t="s">
        <v>13</v>
      </c>
      <c r="G13" s="32" t="s">
        <v>14</v>
      </c>
      <c r="H13" s="369" t="s">
        <v>59</v>
      </c>
      <c r="I13" s="149" t="s">
        <v>304</v>
      </c>
      <c r="J13" s="151" t="s">
        <v>308</v>
      </c>
      <c r="K13" s="79">
        <v>1</v>
      </c>
      <c r="L13" s="366" t="s">
        <v>63</v>
      </c>
      <c r="M13" s="372" t="s">
        <v>59</v>
      </c>
      <c r="N13" s="158" t="s">
        <v>957</v>
      </c>
      <c r="O13" s="169" t="s">
        <v>958</v>
      </c>
      <c r="P13" s="79">
        <v>1</v>
      </c>
      <c r="Q13" s="360" t="s">
        <v>63</v>
      </c>
      <c r="R13" s="357" t="s">
        <v>59</v>
      </c>
      <c r="S13" s="163" t="s">
        <v>959</v>
      </c>
      <c r="T13" s="156" t="s">
        <v>960</v>
      </c>
      <c r="U13" s="79">
        <v>1</v>
      </c>
      <c r="V13" s="354" t="s">
        <v>63</v>
      </c>
      <c r="W13" s="363" t="s">
        <v>59</v>
      </c>
      <c r="X13" s="249" t="s">
        <v>961</v>
      </c>
      <c r="Y13" s="312" t="s">
        <v>962</v>
      </c>
      <c r="Z13" s="79">
        <v>1</v>
      </c>
      <c r="AA13" s="392" t="s">
        <v>63</v>
      </c>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row>
    <row r="14" spans="1:251" ht="38.25">
      <c r="A14" s="173"/>
      <c r="B14" s="137"/>
      <c r="C14" s="140"/>
      <c r="D14" s="137"/>
      <c r="E14" s="137"/>
      <c r="F14" s="137"/>
      <c r="G14" s="33" t="s">
        <v>15</v>
      </c>
      <c r="H14" s="370"/>
      <c r="I14" s="126"/>
      <c r="J14" s="132"/>
      <c r="K14" s="72"/>
      <c r="L14" s="367"/>
      <c r="M14" s="373"/>
      <c r="N14" s="123"/>
      <c r="O14" s="170"/>
      <c r="P14" s="72"/>
      <c r="Q14" s="361"/>
      <c r="R14" s="358"/>
      <c r="S14" s="65"/>
      <c r="T14" s="75"/>
      <c r="U14" s="72"/>
      <c r="V14" s="355"/>
      <c r="W14" s="364"/>
      <c r="X14" s="250"/>
      <c r="Y14" s="313"/>
      <c r="Z14" s="72"/>
      <c r="AA14" s="39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row>
    <row r="15" spans="1:251" ht="25.5">
      <c r="A15" s="174"/>
      <c r="B15" s="138"/>
      <c r="C15" s="167"/>
      <c r="D15" s="138"/>
      <c r="E15" s="138"/>
      <c r="F15" s="138"/>
      <c r="G15" s="34" t="s">
        <v>16</v>
      </c>
      <c r="H15" s="371"/>
      <c r="I15" s="150"/>
      <c r="J15" s="160"/>
      <c r="K15" s="80"/>
      <c r="L15" s="368"/>
      <c r="M15" s="374"/>
      <c r="N15" s="159"/>
      <c r="O15" s="171"/>
      <c r="P15" s="80"/>
      <c r="Q15" s="362"/>
      <c r="R15" s="359"/>
      <c r="S15" s="164"/>
      <c r="T15" s="157"/>
      <c r="U15" s="80"/>
      <c r="V15" s="356"/>
      <c r="W15" s="365"/>
      <c r="X15" s="251"/>
      <c r="Y15" s="314"/>
      <c r="Z15" s="80"/>
      <c r="AA15" s="394"/>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row>
    <row r="16" spans="1:251" ht="27" customHeight="1">
      <c r="A16" s="375" t="s">
        <v>41</v>
      </c>
      <c r="B16" s="143" t="s">
        <v>64</v>
      </c>
      <c r="C16" s="166">
        <v>0.9</v>
      </c>
      <c r="D16" s="375" t="s">
        <v>825</v>
      </c>
      <c r="E16" s="378" t="s">
        <v>12</v>
      </c>
      <c r="F16" s="378" t="s">
        <v>13</v>
      </c>
      <c r="G16" s="37" t="s">
        <v>14</v>
      </c>
      <c r="H16" s="149" t="s">
        <v>59</v>
      </c>
      <c r="I16" s="149" t="s">
        <v>60</v>
      </c>
      <c r="J16" s="149" t="s">
        <v>963</v>
      </c>
      <c r="K16" s="79">
        <v>0.95</v>
      </c>
      <c r="L16" s="151" t="s">
        <v>53</v>
      </c>
      <c r="M16" s="158" t="s">
        <v>59</v>
      </c>
      <c r="N16" s="158" t="s">
        <v>60</v>
      </c>
      <c r="O16" s="158" t="s">
        <v>60</v>
      </c>
      <c r="P16" s="79">
        <v>0.95</v>
      </c>
      <c r="Q16" s="169" t="s">
        <v>53</v>
      </c>
      <c r="R16" s="163" t="s">
        <v>59</v>
      </c>
      <c r="S16" s="163" t="s">
        <v>60</v>
      </c>
      <c r="T16" s="163" t="s">
        <v>963</v>
      </c>
      <c r="U16" s="79">
        <v>0.95</v>
      </c>
      <c r="V16" s="156" t="s">
        <v>53</v>
      </c>
      <c r="W16" s="249" t="s">
        <v>59</v>
      </c>
      <c r="X16" s="249" t="s">
        <v>60</v>
      </c>
      <c r="Y16" s="249" t="s">
        <v>963</v>
      </c>
      <c r="Z16" s="79">
        <v>0.95</v>
      </c>
      <c r="AA16" s="312" t="s">
        <v>53</v>
      </c>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row>
    <row r="17" spans="1:251" ht="38.25">
      <c r="A17" s="376"/>
      <c r="B17" s="137"/>
      <c r="C17" s="140"/>
      <c r="D17" s="376"/>
      <c r="E17" s="379"/>
      <c r="F17" s="379"/>
      <c r="G17" s="8" t="s">
        <v>15</v>
      </c>
      <c r="H17" s="126"/>
      <c r="I17" s="126"/>
      <c r="J17" s="126"/>
      <c r="K17" s="72"/>
      <c r="L17" s="132"/>
      <c r="M17" s="123"/>
      <c r="N17" s="123"/>
      <c r="O17" s="123"/>
      <c r="P17" s="72"/>
      <c r="Q17" s="170"/>
      <c r="R17" s="65"/>
      <c r="S17" s="65"/>
      <c r="T17" s="65"/>
      <c r="U17" s="72"/>
      <c r="V17" s="75"/>
      <c r="W17" s="250"/>
      <c r="X17" s="250"/>
      <c r="Y17" s="250"/>
      <c r="Z17" s="72"/>
      <c r="AA17" s="31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row>
    <row r="18" spans="1:251" ht="51" customHeight="1">
      <c r="A18" s="377"/>
      <c r="B18" s="138"/>
      <c r="C18" s="167"/>
      <c r="D18" s="377"/>
      <c r="E18" s="380"/>
      <c r="F18" s="380"/>
      <c r="G18" s="9" t="s">
        <v>16</v>
      </c>
      <c r="H18" s="150"/>
      <c r="I18" s="150"/>
      <c r="J18" s="150"/>
      <c r="K18" s="80"/>
      <c r="L18" s="160"/>
      <c r="M18" s="159"/>
      <c r="N18" s="159"/>
      <c r="O18" s="159"/>
      <c r="P18" s="80"/>
      <c r="Q18" s="171"/>
      <c r="R18" s="164"/>
      <c r="S18" s="164"/>
      <c r="T18" s="164"/>
      <c r="U18" s="80"/>
      <c r="V18" s="157"/>
      <c r="W18" s="251"/>
      <c r="X18" s="251"/>
      <c r="Y18" s="251"/>
      <c r="Z18" s="80"/>
      <c r="AA18" s="314"/>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row>
    <row r="19" spans="1:251" ht="27" customHeight="1">
      <c r="A19" s="172" t="s">
        <v>25</v>
      </c>
      <c r="B19" s="143" t="s">
        <v>65</v>
      </c>
      <c r="C19" s="166">
        <v>1</v>
      </c>
      <c r="D19" s="143" t="s">
        <v>826</v>
      </c>
      <c r="E19" s="143" t="s">
        <v>12</v>
      </c>
      <c r="F19" s="143" t="s">
        <v>13</v>
      </c>
      <c r="G19" s="35" t="s">
        <v>14</v>
      </c>
      <c r="H19" s="369" t="s">
        <v>59</v>
      </c>
      <c r="I19" s="149" t="s">
        <v>54</v>
      </c>
      <c r="J19" s="149" t="s">
        <v>66</v>
      </c>
      <c r="K19" s="79">
        <v>1</v>
      </c>
      <c r="L19" s="366" t="s">
        <v>55</v>
      </c>
      <c r="M19" s="372" t="s">
        <v>59</v>
      </c>
      <c r="N19" s="158" t="s">
        <v>54</v>
      </c>
      <c r="O19" s="158" t="s">
        <v>66</v>
      </c>
      <c r="P19" s="79">
        <v>1</v>
      </c>
      <c r="Q19" s="360" t="s">
        <v>55</v>
      </c>
      <c r="R19" s="357" t="s">
        <v>59</v>
      </c>
      <c r="S19" s="163" t="s">
        <v>54</v>
      </c>
      <c r="T19" s="163" t="s">
        <v>66</v>
      </c>
      <c r="U19" s="79">
        <v>1</v>
      </c>
      <c r="V19" s="354" t="s">
        <v>55</v>
      </c>
      <c r="W19" s="363" t="s">
        <v>59</v>
      </c>
      <c r="X19" s="249" t="s">
        <v>54</v>
      </c>
      <c r="Y19" s="249" t="s">
        <v>66</v>
      </c>
      <c r="Z19" s="79">
        <v>1</v>
      </c>
      <c r="AA19" s="392" t="s">
        <v>55</v>
      </c>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row>
    <row r="20" spans="1:251" ht="38.25">
      <c r="A20" s="173"/>
      <c r="B20" s="137"/>
      <c r="C20" s="140"/>
      <c r="D20" s="137"/>
      <c r="E20" s="137"/>
      <c r="F20" s="137"/>
      <c r="G20" s="33" t="s">
        <v>15</v>
      </c>
      <c r="H20" s="370"/>
      <c r="I20" s="126"/>
      <c r="J20" s="126"/>
      <c r="K20" s="72"/>
      <c r="L20" s="367"/>
      <c r="M20" s="373"/>
      <c r="N20" s="123"/>
      <c r="O20" s="123"/>
      <c r="P20" s="72"/>
      <c r="Q20" s="361"/>
      <c r="R20" s="358"/>
      <c r="S20" s="65"/>
      <c r="T20" s="65"/>
      <c r="U20" s="72"/>
      <c r="V20" s="355"/>
      <c r="W20" s="364"/>
      <c r="X20" s="250"/>
      <c r="Y20" s="250"/>
      <c r="Z20" s="72"/>
      <c r="AA20" s="39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row>
    <row r="21" spans="1:251" ht="59.25" customHeight="1">
      <c r="A21" s="174"/>
      <c r="B21" s="138"/>
      <c r="C21" s="167"/>
      <c r="D21" s="138"/>
      <c r="E21" s="138"/>
      <c r="F21" s="138"/>
      <c r="G21" s="34" t="s">
        <v>16</v>
      </c>
      <c r="H21" s="371"/>
      <c r="I21" s="150"/>
      <c r="J21" s="150"/>
      <c r="K21" s="80"/>
      <c r="L21" s="368"/>
      <c r="M21" s="374"/>
      <c r="N21" s="159"/>
      <c r="O21" s="159"/>
      <c r="P21" s="80"/>
      <c r="Q21" s="362"/>
      <c r="R21" s="359"/>
      <c r="S21" s="164"/>
      <c r="T21" s="164"/>
      <c r="U21" s="80"/>
      <c r="V21" s="356"/>
      <c r="W21" s="365"/>
      <c r="X21" s="251"/>
      <c r="Y21" s="251"/>
      <c r="Z21" s="80"/>
      <c r="AA21" s="394"/>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row>
    <row r="22" spans="1:251" ht="27" customHeight="1">
      <c r="A22" s="172" t="s">
        <v>26</v>
      </c>
      <c r="B22" s="143" t="s">
        <v>27</v>
      </c>
      <c r="C22" s="166">
        <v>0.9</v>
      </c>
      <c r="D22" s="143" t="s">
        <v>28</v>
      </c>
      <c r="E22" s="143" t="s">
        <v>12</v>
      </c>
      <c r="F22" s="143" t="s">
        <v>13</v>
      </c>
      <c r="G22" s="32" t="s">
        <v>14</v>
      </c>
      <c r="H22" s="369" t="s">
        <v>59</v>
      </c>
      <c r="I22" s="149" t="s">
        <v>73</v>
      </c>
      <c r="J22" s="151" t="s">
        <v>964</v>
      </c>
      <c r="K22" s="79">
        <v>1</v>
      </c>
      <c r="L22" s="366" t="s">
        <v>67</v>
      </c>
      <c r="M22" s="372" t="s">
        <v>59</v>
      </c>
      <c r="N22" s="158" t="s">
        <v>73</v>
      </c>
      <c r="O22" s="169" t="s">
        <v>964</v>
      </c>
      <c r="P22" s="79">
        <v>1</v>
      </c>
      <c r="Q22" s="360" t="s">
        <v>67</v>
      </c>
      <c r="R22" s="357" t="s">
        <v>59</v>
      </c>
      <c r="S22" s="163" t="s">
        <v>73</v>
      </c>
      <c r="T22" s="156" t="s">
        <v>964</v>
      </c>
      <c r="U22" s="79">
        <v>1</v>
      </c>
      <c r="V22" s="354" t="s">
        <v>67</v>
      </c>
      <c r="W22" s="363" t="s">
        <v>59</v>
      </c>
      <c r="X22" s="249" t="s">
        <v>73</v>
      </c>
      <c r="Y22" s="312" t="s">
        <v>964</v>
      </c>
      <c r="Z22" s="79">
        <v>1</v>
      </c>
      <c r="AA22" s="392" t="s">
        <v>67</v>
      </c>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row>
    <row r="23" spans="1:251" ht="38.25">
      <c r="A23" s="173"/>
      <c r="B23" s="137"/>
      <c r="C23" s="140"/>
      <c r="D23" s="137"/>
      <c r="E23" s="137"/>
      <c r="F23" s="137"/>
      <c r="G23" s="33" t="s">
        <v>15</v>
      </c>
      <c r="H23" s="370"/>
      <c r="I23" s="126"/>
      <c r="J23" s="132"/>
      <c r="K23" s="72"/>
      <c r="L23" s="367"/>
      <c r="M23" s="373"/>
      <c r="N23" s="123"/>
      <c r="O23" s="170"/>
      <c r="P23" s="72"/>
      <c r="Q23" s="361"/>
      <c r="R23" s="358"/>
      <c r="S23" s="65"/>
      <c r="T23" s="75"/>
      <c r="U23" s="72"/>
      <c r="V23" s="355"/>
      <c r="W23" s="364"/>
      <c r="X23" s="250"/>
      <c r="Y23" s="313"/>
      <c r="Z23" s="72"/>
      <c r="AA23" s="39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row>
    <row r="24" spans="1:251" ht="25.5">
      <c r="A24" s="174"/>
      <c r="B24" s="138"/>
      <c r="C24" s="167"/>
      <c r="D24" s="138"/>
      <c r="E24" s="138"/>
      <c r="F24" s="138"/>
      <c r="G24" s="36" t="s">
        <v>16</v>
      </c>
      <c r="H24" s="371"/>
      <c r="I24" s="150"/>
      <c r="J24" s="160"/>
      <c r="K24" s="80"/>
      <c r="L24" s="368"/>
      <c r="M24" s="374"/>
      <c r="N24" s="159"/>
      <c r="O24" s="171"/>
      <c r="P24" s="80"/>
      <c r="Q24" s="362"/>
      <c r="R24" s="359"/>
      <c r="S24" s="164"/>
      <c r="T24" s="157"/>
      <c r="U24" s="80"/>
      <c r="V24" s="356"/>
      <c r="W24" s="365"/>
      <c r="X24" s="251"/>
      <c r="Y24" s="314"/>
      <c r="Z24" s="80"/>
      <c r="AA24" s="394"/>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row>
    <row r="25" spans="1:251" ht="27" customHeight="1">
      <c r="A25" s="172" t="s">
        <v>29</v>
      </c>
      <c r="B25" s="143" t="s">
        <v>30</v>
      </c>
      <c r="C25" s="166">
        <v>1</v>
      </c>
      <c r="D25" s="143" t="s">
        <v>31</v>
      </c>
      <c r="E25" s="143" t="s">
        <v>12</v>
      </c>
      <c r="F25" s="143" t="s">
        <v>13</v>
      </c>
      <c r="G25" s="32" t="s">
        <v>14</v>
      </c>
      <c r="H25" s="369" t="s">
        <v>59</v>
      </c>
      <c r="I25" s="149" t="s">
        <v>68</v>
      </c>
      <c r="J25" s="151" t="s">
        <v>965</v>
      </c>
      <c r="K25" s="79">
        <v>1</v>
      </c>
      <c r="L25" s="366" t="s">
        <v>69</v>
      </c>
      <c r="M25" s="372" t="s">
        <v>59</v>
      </c>
      <c r="N25" s="158" t="s">
        <v>68</v>
      </c>
      <c r="O25" s="169" t="s">
        <v>965</v>
      </c>
      <c r="P25" s="79">
        <v>1</v>
      </c>
      <c r="Q25" s="360" t="s">
        <v>69</v>
      </c>
      <c r="R25" s="357" t="s">
        <v>59</v>
      </c>
      <c r="S25" s="163" t="s">
        <v>68</v>
      </c>
      <c r="T25" s="156" t="s">
        <v>965</v>
      </c>
      <c r="U25" s="79">
        <v>1</v>
      </c>
      <c r="V25" s="354" t="s">
        <v>69</v>
      </c>
      <c r="W25" s="363" t="s">
        <v>59</v>
      </c>
      <c r="X25" s="249" t="s">
        <v>68</v>
      </c>
      <c r="Y25" s="312" t="s">
        <v>965</v>
      </c>
      <c r="Z25" s="79">
        <v>1</v>
      </c>
      <c r="AA25" s="392" t="s">
        <v>69</v>
      </c>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row>
    <row r="26" spans="1:251" ht="38.25">
      <c r="A26" s="173"/>
      <c r="B26" s="137"/>
      <c r="C26" s="140"/>
      <c r="D26" s="137"/>
      <c r="E26" s="137"/>
      <c r="F26" s="137"/>
      <c r="G26" s="33" t="s">
        <v>15</v>
      </c>
      <c r="H26" s="370"/>
      <c r="I26" s="126"/>
      <c r="J26" s="132"/>
      <c r="K26" s="72"/>
      <c r="L26" s="367"/>
      <c r="M26" s="373"/>
      <c r="N26" s="123"/>
      <c r="O26" s="170"/>
      <c r="P26" s="72"/>
      <c r="Q26" s="361"/>
      <c r="R26" s="358"/>
      <c r="S26" s="65"/>
      <c r="T26" s="75"/>
      <c r="U26" s="72"/>
      <c r="V26" s="355"/>
      <c r="W26" s="364"/>
      <c r="X26" s="250"/>
      <c r="Y26" s="313"/>
      <c r="Z26" s="72"/>
      <c r="AA26" s="39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row>
    <row r="27" spans="1:251" ht="66" customHeight="1">
      <c r="A27" s="174"/>
      <c r="B27" s="138"/>
      <c r="C27" s="167"/>
      <c r="D27" s="138"/>
      <c r="E27" s="138"/>
      <c r="F27" s="138"/>
      <c r="G27" s="36" t="s">
        <v>16</v>
      </c>
      <c r="H27" s="371"/>
      <c r="I27" s="150"/>
      <c r="J27" s="160"/>
      <c r="K27" s="80"/>
      <c r="L27" s="368"/>
      <c r="M27" s="374"/>
      <c r="N27" s="159"/>
      <c r="O27" s="171"/>
      <c r="P27" s="80"/>
      <c r="Q27" s="362"/>
      <c r="R27" s="359"/>
      <c r="S27" s="164"/>
      <c r="T27" s="157"/>
      <c r="U27" s="80"/>
      <c r="V27" s="356"/>
      <c r="W27" s="365"/>
      <c r="X27" s="251"/>
      <c r="Y27" s="314"/>
      <c r="Z27" s="80"/>
      <c r="AA27" s="394"/>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row>
    <row r="28" spans="1:251" ht="27" customHeight="1">
      <c r="A28" s="172" t="s">
        <v>32</v>
      </c>
      <c r="B28" s="143" t="s">
        <v>33</v>
      </c>
      <c r="C28" s="166">
        <v>1</v>
      </c>
      <c r="D28" s="143" t="s">
        <v>827</v>
      </c>
      <c r="E28" s="143" t="s">
        <v>12</v>
      </c>
      <c r="F28" s="143" t="s">
        <v>13</v>
      </c>
      <c r="G28" s="32" t="s">
        <v>14</v>
      </c>
      <c r="H28" s="369" t="s">
        <v>59</v>
      </c>
      <c r="I28" s="149" t="s">
        <v>305</v>
      </c>
      <c r="J28" s="151" t="s">
        <v>966</v>
      </c>
      <c r="K28" s="79">
        <v>1</v>
      </c>
      <c r="L28" s="366" t="s">
        <v>56</v>
      </c>
      <c r="M28" s="372" t="s">
        <v>59</v>
      </c>
      <c r="N28" s="158" t="s">
        <v>954</v>
      </c>
      <c r="O28" s="169" t="s">
        <v>967</v>
      </c>
      <c r="P28" s="79">
        <v>1</v>
      </c>
      <c r="Q28" s="360" t="s">
        <v>56</v>
      </c>
      <c r="R28" s="357" t="s">
        <v>59</v>
      </c>
      <c r="S28" s="163" t="s">
        <v>955</v>
      </c>
      <c r="T28" s="156" t="s">
        <v>968</v>
      </c>
      <c r="U28" s="79">
        <v>1</v>
      </c>
      <c r="V28" s="354" t="s">
        <v>56</v>
      </c>
      <c r="W28" s="363" t="s">
        <v>59</v>
      </c>
      <c r="X28" s="249" t="s">
        <v>956</v>
      </c>
      <c r="Y28" s="312" t="s">
        <v>969</v>
      </c>
      <c r="Z28" s="79">
        <v>1</v>
      </c>
      <c r="AA28" s="392" t="s">
        <v>56</v>
      </c>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row>
    <row r="29" spans="1:251" ht="38.25">
      <c r="A29" s="173"/>
      <c r="B29" s="137"/>
      <c r="C29" s="140"/>
      <c r="D29" s="137"/>
      <c r="E29" s="137"/>
      <c r="F29" s="137"/>
      <c r="G29" s="33" t="s">
        <v>15</v>
      </c>
      <c r="H29" s="370"/>
      <c r="I29" s="126"/>
      <c r="J29" s="132"/>
      <c r="K29" s="72"/>
      <c r="L29" s="367"/>
      <c r="M29" s="373"/>
      <c r="N29" s="123"/>
      <c r="O29" s="170"/>
      <c r="P29" s="72"/>
      <c r="Q29" s="361"/>
      <c r="R29" s="358"/>
      <c r="S29" s="65"/>
      <c r="T29" s="75"/>
      <c r="U29" s="72"/>
      <c r="V29" s="355"/>
      <c r="W29" s="364"/>
      <c r="X29" s="250"/>
      <c r="Y29" s="313"/>
      <c r="Z29" s="72"/>
      <c r="AA29" s="39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row>
    <row r="30" spans="1:251" ht="25.5">
      <c r="A30" s="174"/>
      <c r="B30" s="138"/>
      <c r="C30" s="167"/>
      <c r="D30" s="138"/>
      <c r="E30" s="138"/>
      <c r="F30" s="138"/>
      <c r="G30" s="36" t="s">
        <v>16</v>
      </c>
      <c r="H30" s="371"/>
      <c r="I30" s="150"/>
      <c r="J30" s="160"/>
      <c r="K30" s="80"/>
      <c r="L30" s="368"/>
      <c r="M30" s="374"/>
      <c r="N30" s="159"/>
      <c r="O30" s="171"/>
      <c r="P30" s="80"/>
      <c r="Q30" s="362"/>
      <c r="R30" s="359"/>
      <c r="S30" s="164"/>
      <c r="T30" s="157"/>
      <c r="U30" s="80"/>
      <c r="V30" s="356"/>
      <c r="W30" s="365"/>
      <c r="X30" s="251"/>
      <c r="Y30" s="314"/>
      <c r="Z30" s="80"/>
      <c r="AA30" s="394"/>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row>
    <row r="31" spans="1:251" ht="27" customHeight="1">
      <c r="A31" s="381" t="s">
        <v>34</v>
      </c>
      <c r="B31" s="143" t="s">
        <v>70</v>
      </c>
      <c r="C31" s="166">
        <v>1</v>
      </c>
      <c r="D31" s="375" t="s">
        <v>35</v>
      </c>
      <c r="E31" s="378" t="s">
        <v>12</v>
      </c>
      <c r="F31" s="378" t="s">
        <v>13</v>
      </c>
      <c r="G31" s="32" t="s">
        <v>14</v>
      </c>
      <c r="H31" s="369" t="s">
        <v>59</v>
      </c>
      <c r="I31" s="149" t="s">
        <v>306</v>
      </c>
      <c r="J31" s="151" t="s">
        <v>57</v>
      </c>
      <c r="K31" s="79">
        <v>1</v>
      </c>
      <c r="L31" s="366" t="s">
        <v>58</v>
      </c>
      <c r="M31" s="372" t="s">
        <v>59</v>
      </c>
      <c r="N31" s="158" t="s">
        <v>951</v>
      </c>
      <c r="O31" s="169" t="s">
        <v>57</v>
      </c>
      <c r="P31" s="79">
        <v>1</v>
      </c>
      <c r="Q31" s="360" t="s">
        <v>58</v>
      </c>
      <c r="R31" s="357" t="s">
        <v>59</v>
      </c>
      <c r="S31" s="163" t="s">
        <v>952</v>
      </c>
      <c r="T31" s="156" t="s">
        <v>57</v>
      </c>
      <c r="U31" s="79">
        <v>1</v>
      </c>
      <c r="V31" s="354" t="s">
        <v>58</v>
      </c>
      <c r="W31" s="363" t="s">
        <v>59</v>
      </c>
      <c r="X31" s="249" t="s">
        <v>953</v>
      </c>
      <c r="Y31" s="312" t="s">
        <v>57</v>
      </c>
      <c r="Z31" s="79">
        <v>1</v>
      </c>
      <c r="AA31" s="392" t="s">
        <v>58</v>
      </c>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row>
    <row r="32" spans="1:251" ht="38.25">
      <c r="A32" s="382"/>
      <c r="B32" s="137"/>
      <c r="C32" s="140"/>
      <c r="D32" s="376"/>
      <c r="E32" s="379"/>
      <c r="F32" s="379"/>
      <c r="G32" s="33" t="s">
        <v>15</v>
      </c>
      <c r="H32" s="370"/>
      <c r="I32" s="126"/>
      <c r="J32" s="132"/>
      <c r="K32" s="72"/>
      <c r="L32" s="367"/>
      <c r="M32" s="373"/>
      <c r="N32" s="123"/>
      <c r="O32" s="170"/>
      <c r="P32" s="72"/>
      <c r="Q32" s="361"/>
      <c r="R32" s="358"/>
      <c r="S32" s="65"/>
      <c r="T32" s="75"/>
      <c r="U32" s="72"/>
      <c r="V32" s="355"/>
      <c r="W32" s="364"/>
      <c r="X32" s="250"/>
      <c r="Y32" s="313"/>
      <c r="Z32" s="72"/>
      <c r="AA32" s="39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row>
    <row r="33" spans="1:251" ht="33.75" customHeight="1">
      <c r="A33" s="383"/>
      <c r="B33" s="138"/>
      <c r="C33" s="167"/>
      <c r="D33" s="377"/>
      <c r="E33" s="380"/>
      <c r="F33" s="380"/>
      <c r="G33" s="34" t="s">
        <v>16</v>
      </c>
      <c r="H33" s="371"/>
      <c r="I33" s="150"/>
      <c r="J33" s="160"/>
      <c r="K33" s="80"/>
      <c r="L33" s="368"/>
      <c r="M33" s="374"/>
      <c r="N33" s="159"/>
      <c r="O33" s="171"/>
      <c r="P33" s="80"/>
      <c r="Q33" s="362"/>
      <c r="R33" s="359"/>
      <c r="S33" s="164"/>
      <c r="T33" s="157"/>
      <c r="U33" s="80"/>
      <c r="V33" s="356"/>
      <c r="W33" s="365"/>
      <c r="X33" s="251"/>
      <c r="Y33" s="314"/>
      <c r="Z33" s="80"/>
      <c r="AA33" s="394"/>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row>
    <row r="34" spans="1:251" ht="27" customHeight="1">
      <c r="A34" s="381" t="s">
        <v>36</v>
      </c>
      <c r="B34" s="143" t="s">
        <v>37</v>
      </c>
      <c r="C34" s="166">
        <v>1</v>
      </c>
      <c r="D34" s="375" t="s">
        <v>38</v>
      </c>
      <c r="E34" s="378" t="s">
        <v>12</v>
      </c>
      <c r="F34" s="378" t="s">
        <v>13</v>
      </c>
      <c r="G34" s="32" t="s">
        <v>14</v>
      </c>
      <c r="H34" s="369" t="s">
        <v>59</v>
      </c>
      <c r="I34" s="149" t="s">
        <v>307</v>
      </c>
      <c r="J34" s="151" t="s">
        <v>970</v>
      </c>
      <c r="K34" s="79">
        <v>1</v>
      </c>
      <c r="L34" s="366" t="s">
        <v>72</v>
      </c>
      <c r="M34" s="372" t="s">
        <v>59</v>
      </c>
      <c r="N34" s="158" t="s">
        <v>307</v>
      </c>
      <c r="O34" s="169" t="s">
        <v>971</v>
      </c>
      <c r="P34" s="79">
        <v>1</v>
      </c>
      <c r="Q34" s="360" t="s">
        <v>72</v>
      </c>
      <c r="R34" s="357" t="s">
        <v>59</v>
      </c>
      <c r="S34" s="163" t="s">
        <v>307</v>
      </c>
      <c r="T34" s="156" t="s">
        <v>971</v>
      </c>
      <c r="U34" s="79">
        <v>1</v>
      </c>
      <c r="V34" s="354" t="s">
        <v>72</v>
      </c>
      <c r="W34" s="363" t="s">
        <v>59</v>
      </c>
      <c r="X34" s="249" t="s">
        <v>307</v>
      </c>
      <c r="Y34" s="312" t="s">
        <v>971</v>
      </c>
      <c r="Z34" s="79">
        <v>1</v>
      </c>
      <c r="AA34" s="392" t="s">
        <v>72</v>
      </c>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row>
    <row r="35" spans="1:251" ht="38.25">
      <c r="A35" s="382"/>
      <c r="B35" s="137"/>
      <c r="C35" s="140"/>
      <c r="D35" s="376"/>
      <c r="E35" s="379"/>
      <c r="F35" s="379"/>
      <c r="G35" s="33" t="s">
        <v>15</v>
      </c>
      <c r="H35" s="370"/>
      <c r="I35" s="126"/>
      <c r="J35" s="132"/>
      <c r="K35" s="72"/>
      <c r="L35" s="367"/>
      <c r="M35" s="373"/>
      <c r="N35" s="123"/>
      <c r="O35" s="170"/>
      <c r="P35" s="72"/>
      <c r="Q35" s="361"/>
      <c r="R35" s="358"/>
      <c r="S35" s="65"/>
      <c r="T35" s="75"/>
      <c r="U35" s="72"/>
      <c r="V35" s="355"/>
      <c r="W35" s="364"/>
      <c r="X35" s="250"/>
      <c r="Y35" s="313"/>
      <c r="Z35" s="72"/>
      <c r="AA35" s="39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row>
    <row r="36" spans="1:251" ht="54.75" customHeight="1" thickBot="1">
      <c r="A36" s="383"/>
      <c r="B36" s="138"/>
      <c r="C36" s="167"/>
      <c r="D36" s="377"/>
      <c r="E36" s="380"/>
      <c r="F36" s="380"/>
      <c r="G36" s="34" t="s">
        <v>16</v>
      </c>
      <c r="H36" s="386"/>
      <c r="I36" s="127"/>
      <c r="J36" s="133"/>
      <c r="K36" s="72"/>
      <c r="L36" s="384"/>
      <c r="M36" s="391"/>
      <c r="N36" s="124"/>
      <c r="O36" s="387"/>
      <c r="P36" s="72"/>
      <c r="Q36" s="388"/>
      <c r="R36" s="389"/>
      <c r="S36" s="66"/>
      <c r="T36" s="76"/>
      <c r="U36" s="72"/>
      <c r="V36" s="385"/>
      <c r="W36" s="390"/>
      <c r="X36" s="320"/>
      <c r="Y36" s="395"/>
      <c r="Z36" s="72"/>
      <c r="AA36" s="396"/>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row>
    <row r="37" spans="1:251" ht="15">
      <c r="A37" s="21" t="s">
        <v>71</v>
      </c>
      <c r="B37" s="21"/>
      <c r="C37" s="21"/>
      <c r="D37" s="21"/>
      <c r="E37" s="21"/>
      <c r="F37" s="21"/>
      <c r="G37" s="21"/>
      <c r="H37" s="21"/>
      <c r="I37" s="21"/>
      <c r="J37" s="21"/>
      <c r="K37" s="60">
        <f>(SUM(K10:K36))/9</f>
        <v>0.9833333333333333</v>
      </c>
      <c r="L37" s="21"/>
      <c r="M37" s="21"/>
      <c r="N37" s="21"/>
      <c r="O37" s="21"/>
      <c r="P37" s="22">
        <f>(SUM(P10:P36))/9</f>
        <v>0.9833333333333333</v>
      </c>
      <c r="Q37" s="21"/>
      <c r="R37" s="21"/>
      <c r="S37" s="21"/>
      <c r="T37" s="21"/>
      <c r="U37" s="22">
        <f>(SUM(U10:U36))/9</f>
        <v>0.9833333333333333</v>
      </c>
      <c r="V37" s="21"/>
      <c r="W37" s="21"/>
      <c r="X37" s="21"/>
      <c r="Y37" s="21"/>
      <c r="Z37" s="22">
        <f>(SUM(Z10:Z36))/9</f>
        <v>0.9833333333333333</v>
      </c>
      <c r="AA37" s="21"/>
      <c r="AB37" s="59"/>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row>
    <row r="38" spans="1:251" ht="12.7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row>
  </sheetData>
  <sheetProtection/>
  <mergeCells count="267">
    <mergeCell ref="Y25:Y27"/>
    <mergeCell ref="Z25:Z27"/>
    <mergeCell ref="AA25:AA27"/>
    <mergeCell ref="Y34:Y36"/>
    <mergeCell ref="Z34:Z36"/>
    <mergeCell ref="AA34:AA36"/>
    <mergeCell ref="Y28:Y30"/>
    <mergeCell ref="Z28:Z30"/>
    <mergeCell ref="AA28:AA30"/>
    <mergeCell ref="Y31:Y33"/>
    <mergeCell ref="Y19:Y21"/>
    <mergeCell ref="Z19:Z21"/>
    <mergeCell ref="AA19:AA21"/>
    <mergeCell ref="Y22:Y24"/>
    <mergeCell ref="Z22:Z24"/>
    <mergeCell ref="AA22:AA24"/>
    <mergeCell ref="Z31:Z33"/>
    <mergeCell ref="AA31:AA33"/>
    <mergeCell ref="AA10:AA12"/>
    <mergeCell ref="Y13:Y15"/>
    <mergeCell ref="Z13:Z15"/>
    <mergeCell ref="AA13:AA15"/>
    <mergeCell ref="Y16:Y18"/>
    <mergeCell ref="Z16:Z18"/>
    <mergeCell ref="AA16:AA18"/>
    <mergeCell ref="M31:M33"/>
    <mergeCell ref="I34:I36"/>
    <mergeCell ref="T31:T33"/>
    <mergeCell ref="M34:M36"/>
    <mergeCell ref="N34:N36"/>
    <mergeCell ref="A1:B4"/>
    <mergeCell ref="H22:H24"/>
    <mergeCell ref="I22:I24"/>
    <mergeCell ref="F19:F21"/>
    <mergeCell ref="H19:H21"/>
    <mergeCell ref="A22:A24"/>
    <mergeCell ref="B22:B24"/>
    <mergeCell ref="C22:C24"/>
    <mergeCell ref="D22:D24"/>
    <mergeCell ref="X34:X36"/>
    <mergeCell ref="O34:O36"/>
    <mergeCell ref="P34:P36"/>
    <mergeCell ref="Q34:Q36"/>
    <mergeCell ref="R34:R36"/>
    <mergeCell ref="W34:W36"/>
    <mergeCell ref="U34:U36"/>
    <mergeCell ref="S34:S36"/>
    <mergeCell ref="V34:V36"/>
    <mergeCell ref="A34:A36"/>
    <mergeCell ref="B34:B36"/>
    <mergeCell ref="C34:C36"/>
    <mergeCell ref="D34:D36"/>
    <mergeCell ref="E34:E36"/>
    <mergeCell ref="F34:F36"/>
    <mergeCell ref="H34:H36"/>
    <mergeCell ref="J34:J36"/>
    <mergeCell ref="R31:R33"/>
    <mergeCell ref="U31:U33"/>
    <mergeCell ref="V31:V33"/>
    <mergeCell ref="T28:T30"/>
    <mergeCell ref="W31:W33"/>
    <mergeCell ref="V28:V30"/>
    <mergeCell ref="R28:R30"/>
    <mergeCell ref="S28:S30"/>
    <mergeCell ref="S31:S33"/>
    <mergeCell ref="L31:L33"/>
    <mergeCell ref="T34:T36"/>
    <mergeCell ref="A31:A33"/>
    <mergeCell ref="B31:B33"/>
    <mergeCell ref="C31:C33"/>
    <mergeCell ref="D31:D33"/>
    <mergeCell ref="E31:E33"/>
    <mergeCell ref="K34:K36"/>
    <mergeCell ref="L34:L36"/>
    <mergeCell ref="F31:F33"/>
    <mergeCell ref="H31:H33"/>
    <mergeCell ref="I31:I33"/>
    <mergeCell ref="J31:J33"/>
    <mergeCell ref="I28:I30"/>
    <mergeCell ref="K31:K33"/>
    <mergeCell ref="F28:F30"/>
    <mergeCell ref="M28:M30"/>
    <mergeCell ref="N28:N30"/>
    <mergeCell ref="O28:O30"/>
    <mergeCell ref="W25:W27"/>
    <mergeCell ref="X25:X27"/>
    <mergeCell ref="S25:S27"/>
    <mergeCell ref="U28:U30"/>
    <mergeCell ref="W28:W30"/>
    <mergeCell ref="M25:M27"/>
    <mergeCell ref="N25:N27"/>
    <mergeCell ref="X31:X33"/>
    <mergeCell ref="H28:H30"/>
    <mergeCell ref="I25:I27"/>
    <mergeCell ref="A25:A27"/>
    <mergeCell ref="B25:B27"/>
    <mergeCell ref="X28:X30"/>
    <mergeCell ref="J28:J30"/>
    <mergeCell ref="K28:K30"/>
    <mergeCell ref="L28:L30"/>
    <mergeCell ref="T25:T27"/>
    <mergeCell ref="X22:X24"/>
    <mergeCell ref="S22:S24"/>
    <mergeCell ref="T22:T24"/>
    <mergeCell ref="U22:U24"/>
    <mergeCell ref="P25:P27"/>
    <mergeCell ref="Q25:Q27"/>
    <mergeCell ref="R25:R27"/>
    <mergeCell ref="W22:W24"/>
    <mergeCell ref="V22:V24"/>
    <mergeCell ref="U25:U27"/>
    <mergeCell ref="A28:A30"/>
    <mergeCell ref="B28:B30"/>
    <mergeCell ref="C28:C30"/>
    <mergeCell ref="D28:D30"/>
    <mergeCell ref="E28:E30"/>
    <mergeCell ref="W19:W21"/>
    <mergeCell ref="O19:O21"/>
    <mergeCell ref="P19:P21"/>
    <mergeCell ref="Q19:Q21"/>
    <mergeCell ref="U19:U21"/>
    <mergeCell ref="N19:N21"/>
    <mergeCell ref="J25:J27"/>
    <mergeCell ref="O25:O27"/>
    <mergeCell ref="J22:J24"/>
    <mergeCell ref="K22:K24"/>
    <mergeCell ref="L22:L24"/>
    <mergeCell ref="M22:M24"/>
    <mergeCell ref="N22:N24"/>
    <mergeCell ref="C25:C27"/>
    <mergeCell ref="D25:D27"/>
    <mergeCell ref="E25:E27"/>
    <mergeCell ref="F25:F27"/>
    <mergeCell ref="H25:H27"/>
    <mergeCell ref="E22:E24"/>
    <mergeCell ref="F22:F24"/>
    <mergeCell ref="A19:A21"/>
    <mergeCell ref="B19:B21"/>
    <mergeCell ref="C19:C21"/>
    <mergeCell ref="D19:D21"/>
    <mergeCell ref="E19:E21"/>
    <mergeCell ref="L19:L21"/>
    <mergeCell ref="I19:I21"/>
    <mergeCell ref="J19:J21"/>
    <mergeCell ref="K19:K21"/>
    <mergeCell ref="X19:X21"/>
    <mergeCell ref="M19:M21"/>
    <mergeCell ref="R19:R21"/>
    <mergeCell ref="T19:T21"/>
    <mergeCell ref="W16:W18"/>
    <mergeCell ref="X16:X18"/>
    <mergeCell ref="T16:T18"/>
    <mergeCell ref="U16:U18"/>
    <mergeCell ref="V16:V18"/>
    <mergeCell ref="S16:S18"/>
    <mergeCell ref="H16:H18"/>
    <mergeCell ref="I16:I18"/>
    <mergeCell ref="J16:J18"/>
    <mergeCell ref="L16:L18"/>
    <mergeCell ref="N16:N18"/>
    <mergeCell ref="I13:I15"/>
    <mergeCell ref="M13:M15"/>
    <mergeCell ref="X13:X15"/>
    <mergeCell ref="A16:A18"/>
    <mergeCell ref="B16:B18"/>
    <mergeCell ref="C16:C18"/>
    <mergeCell ref="D16:D18"/>
    <mergeCell ref="E16:E18"/>
    <mergeCell ref="V13:V15"/>
    <mergeCell ref="W13:W15"/>
    <mergeCell ref="F16:F18"/>
    <mergeCell ref="S13:S15"/>
    <mergeCell ref="M16:M18"/>
    <mergeCell ref="K13:K15"/>
    <mergeCell ref="L13:L15"/>
    <mergeCell ref="J13:J15"/>
    <mergeCell ref="O16:O18"/>
    <mergeCell ref="P16:P18"/>
    <mergeCell ref="N13:N15"/>
    <mergeCell ref="O13:O15"/>
    <mergeCell ref="K16:K18"/>
    <mergeCell ref="Q16:Q18"/>
    <mergeCell ref="P13:P15"/>
    <mergeCell ref="I10:I12"/>
    <mergeCell ref="U13:U15"/>
    <mergeCell ref="T10:T12"/>
    <mergeCell ref="M10:M12"/>
    <mergeCell ref="N10:N12"/>
    <mergeCell ref="R13:R15"/>
    <mergeCell ref="L10:L12"/>
    <mergeCell ref="O10:O12"/>
    <mergeCell ref="T13:T15"/>
    <mergeCell ref="Q13:Q15"/>
    <mergeCell ref="A13:A15"/>
    <mergeCell ref="B13:B15"/>
    <mergeCell ref="C13:C15"/>
    <mergeCell ref="D13:D15"/>
    <mergeCell ref="E13:E15"/>
    <mergeCell ref="H10:H12"/>
    <mergeCell ref="F13:F15"/>
    <mergeCell ref="H13:H15"/>
    <mergeCell ref="A10:A12"/>
    <mergeCell ref="B10:B12"/>
    <mergeCell ref="C10:C12"/>
    <mergeCell ref="D10:D12"/>
    <mergeCell ref="E10:E12"/>
    <mergeCell ref="F10:F12"/>
    <mergeCell ref="O8:O9"/>
    <mergeCell ref="E8:E9"/>
    <mergeCell ref="F8:F9"/>
    <mergeCell ref="G8:G9"/>
    <mergeCell ref="H8:I8"/>
    <mergeCell ref="J8:J9"/>
    <mergeCell ref="K8:K9"/>
    <mergeCell ref="A5:B5"/>
    <mergeCell ref="A8:A9"/>
    <mergeCell ref="B8:B9"/>
    <mergeCell ref="C8:C9"/>
    <mergeCell ref="D8:D9"/>
    <mergeCell ref="A7:G7"/>
    <mergeCell ref="H7:L7"/>
    <mergeCell ref="M7:Q7"/>
    <mergeCell ref="K25:K27"/>
    <mergeCell ref="L25:L27"/>
    <mergeCell ref="O22:O24"/>
    <mergeCell ref="P22:P24"/>
    <mergeCell ref="Q22:Q24"/>
    <mergeCell ref="L8:L9"/>
    <mergeCell ref="K10:K12"/>
    <mergeCell ref="J10:J12"/>
    <mergeCell ref="N31:N33"/>
    <mergeCell ref="O31:O33"/>
    <mergeCell ref="P28:P30"/>
    <mergeCell ref="Q28:Q30"/>
    <mergeCell ref="R7:V7"/>
    <mergeCell ref="W7:AA7"/>
    <mergeCell ref="M8:N8"/>
    <mergeCell ref="P8:P9"/>
    <mergeCell ref="Q8:Q9"/>
    <mergeCell ref="V8:V9"/>
    <mergeCell ref="AA8:AA9"/>
    <mergeCell ref="Q31:Q33"/>
    <mergeCell ref="T8:T9"/>
    <mergeCell ref="U8:U9"/>
    <mergeCell ref="W8:X8"/>
    <mergeCell ref="Q10:Q12"/>
    <mergeCell ref="V10:V12"/>
    <mergeCell ref="W10:W12"/>
    <mergeCell ref="X10:X12"/>
    <mergeCell ref="R16:R18"/>
    <mergeCell ref="R10:R12"/>
    <mergeCell ref="S10:S12"/>
    <mergeCell ref="U10:U12"/>
    <mergeCell ref="Y8:Y9"/>
    <mergeCell ref="Z8:Z9"/>
    <mergeCell ref="Y10:Y12"/>
    <mergeCell ref="Z10:Z12"/>
    <mergeCell ref="C1:AA4"/>
    <mergeCell ref="D5:AA5"/>
    <mergeCell ref="A6:AA6"/>
    <mergeCell ref="P31:P33"/>
    <mergeCell ref="S19:S21"/>
    <mergeCell ref="V19:V21"/>
    <mergeCell ref="V25:V27"/>
    <mergeCell ref="R22:R24"/>
    <mergeCell ref="R8:S8"/>
    <mergeCell ref="P10:P12"/>
  </mergeCell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AE28"/>
  <sheetViews>
    <sheetView zoomScale="60" zoomScaleNormal="60" zoomScalePageLayoutView="0" workbookViewId="0" topLeftCell="A1">
      <pane xSplit="1" topLeftCell="P1" activePane="topRight" state="frozen"/>
      <selection pane="topLeft" activeCell="A1" sqref="A1"/>
      <selection pane="topRight" activeCell="AF1" sqref="AF1:AF16384"/>
    </sheetView>
  </sheetViews>
  <sheetFormatPr defaultColWidth="11.421875" defaultRowHeight="15"/>
  <cols>
    <col min="1" max="1" width="24.28125" style="4" customWidth="1"/>
    <col min="2" max="3" width="24.7109375" style="4" customWidth="1"/>
    <col min="4" max="4" width="17.7109375" style="4" customWidth="1"/>
    <col min="5" max="5" width="11.421875" style="4" customWidth="1"/>
    <col min="6" max="6" width="12.421875" style="4" customWidth="1"/>
    <col min="7" max="7" width="12.00390625" style="4" customWidth="1"/>
    <col min="8" max="8" width="20.8515625" style="4" customWidth="1"/>
    <col min="9" max="10" width="13.57421875" style="4" customWidth="1"/>
    <col min="11" max="11" width="24.7109375" style="4" customWidth="1"/>
    <col min="12" max="12" width="12.421875" style="4" customWidth="1"/>
    <col min="13" max="13" width="26.140625" style="4" customWidth="1"/>
    <col min="14" max="14" width="19.00390625" style="4" customWidth="1"/>
    <col min="15" max="16" width="14.28125" style="4" customWidth="1"/>
    <col min="17" max="17" width="25.00390625" style="4" customWidth="1"/>
    <col min="18" max="18" width="11.421875" style="4" customWidth="1"/>
    <col min="19" max="19" width="19.57421875" style="4" customWidth="1"/>
    <col min="20" max="20" width="20.421875" style="4" customWidth="1"/>
    <col min="21" max="21" width="11.421875" style="4" customWidth="1"/>
    <col min="22" max="22" width="14.28125" style="4" customWidth="1"/>
    <col min="23" max="23" width="21.00390625" style="4" customWidth="1"/>
    <col min="24" max="24" width="11.421875" style="4" customWidth="1"/>
    <col min="25" max="25" width="20.28125" style="4" customWidth="1"/>
    <col min="26" max="26" width="19.421875" style="4" customWidth="1"/>
    <col min="27" max="27" width="11.421875" style="4" customWidth="1"/>
    <col min="28" max="28" width="13.7109375" style="4" customWidth="1"/>
    <col min="29" max="29" width="19.421875" style="4" customWidth="1"/>
    <col min="30" max="30" width="11.421875" style="4" customWidth="1"/>
    <col min="31" max="31" width="19.28125" style="4" customWidth="1"/>
    <col min="32" max="16384" width="11.421875" style="4" customWidth="1"/>
  </cols>
  <sheetData>
    <row r="1" spans="1:31" ht="19.5" customHeight="1">
      <c r="A1" s="112"/>
      <c r="B1" s="113"/>
      <c r="C1" s="90" t="s">
        <v>253</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row>
    <row r="2" spans="1:31" ht="15" customHeight="1">
      <c r="A2" s="114"/>
      <c r="B2" s="1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15" customHeight="1">
      <c r="A3" s="114"/>
      <c r="B3" s="1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3"/>
    </row>
    <row r="4" spans="1:31" ht="18.75" customHeight="1">
      <c r="A4" s="116"/>
      <c r="B4" s="117"/>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2.75">
      <c r="A5" s="110" t="s">
        <v>665</v>
      </c>
      <c r="B5" s="111"/>
      <c r="C5" s="3"/>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7"/>
    </row>
    <row r="6" spans="1:31" ht="13.5" customHeight="1">
      <c r="A6" s="98" t="s">
        <v>715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100"/>
    </row>
    <row r="7" spans="1:31" ht="12.75" customHeight="1">
      <c r="A7" s="307" t="s">
        <v>666</v>
      </c>
      <c r="B7" s="307"/>
      <c r="C7" s="307"/>
      <c r="D7" s="307"/>
      <c r="E7" s="307"/>
      <c r="F7" s="307"/>
      <c r="G7" s="307"/>
      <c r="H7" s="120" t="s">
        <v>18</v>
      </c>
      <c r="I7" s="120"/>
      <c r="J7" s="120"/>
      <c r="K7" s="120"/>
      <c r="L7" s="120"/>
      <c r="M7" s="121"/>
      <c r="N7" s="101" t="s">
        <v>19</v>
      </c>
      <c r="O7" s="102"/>
      <c r="P7" s="102"/>
      <c r="Q7" s="102"/>
      <c r="R7" s="102"/>
      <c r="S7" s="103"/>
      <c r="T7" s="104" t="s">
        <v>20</v>
      </c>
      <c r="U7" s="105"/>
      <c r="V7" s="105"/>
      <c r="W7" s="105"/>
      <c r="X7" s="105"/>
      <c r="Y7" s="106"/>
      <c r="Z7" s="225" t="s">
        <v>21</v>
      </c>
      <c r="AA7" s="226"/>
      <c r="AB7" s="226"/>
      <c r="AC7" s="226"/>
      <c r="AD7" s="226"/>
      <c r="AE7" s="227"/>
    </row>
    <row r="8" spans="1:31" ht="20.25" customHeight="1">
      <c r="A8" s="179" t="s">
        <v>85</v>
      </c>
      <c r="B8" s="181" t="s">
        <v>50</v>
      </c>
      <c r="C8" s="181" t="s">
        <v>86</v>
      </c>
      <c r="D8" s="181" t="s">
        <v>17</v>
      </c>
      <c r="E8" s="181" t="s">
        <v>1</v>
      </c>
      <c r="F8" s="181" t="s">
        <v>2</v>
      </c>
      <c r="G8" s="181" t="s">
        <v>3</v>
      </c>
      <c r="H8" s="183" t="s">
        <v>4</v>
      </c>
      <c r="I8" s="184"/>
      <c r="J8" s="181" t="s">
        <v>434</v>
      </c>
      <c r="K8" s="181" t="s">
        <v>0</v>
      </c>
      <c r="L8" s="181" t="s">
        <v>8</v>
      </c>
      <c r="M8" s="181" t="s">
        <v>5</v>
      </c>
      <c r="N8" s="183" t="s">
        <v>4</v>
      </c>
      <c r="O8" s="184"/>
      <c r="P8" s="181" t="s">
        <v>434</v>
      </c>
      <c r="Q8" s="181" t="s">
        <v>0</v>
      </c>
      <c r="R8" s="181" t="s">
        <v>9</v>
      </c>
      <c r="S8" s="181" t="s">
        <v>5</v>
      </c>
      <c r="T8" s="183" t="s">
        <v>4</v>
      </c>
      <c r="U8" s="184"/>
      <c r="V8" s="181" t="s">
        <v>434</v>
      </c>
      <c r="W8" s="181" t="s">
        <v>0</v>
      </c>
      <c r="X8" s="181" t="s">
        <v>10</v>
      </c>
      <c r="Y8" s="181" t="s">
        <v>5</v>
      </c>
      <c r="Z8" s="183" t="s">
        <v>4</v>
      </c>
      <c r="AA8" s="184"/>
      <c r="AB8" s="181" t="s">
        <v>434</v>
      </c>
      <c r="AC8" s="181" t="s">
        <v>0</v>
      </c>
      <c r="AD8" s="181" t="s">
        <v>11</v>
      </c>
      <c r="AE8" s="177" t="s">
        <v>5</v>
      </c>
    </row>
    <row r="9" spans="1:31" ht="33" customHeight="1">
      <c r="A9" s="180"/>
      <c r="B9" s="182"/>
      <c r="C9" s="182"/>
      <c r="D9" s="182"/>
      <c r="E9" s="182"/>
      <c r="F9" s="182"/>
      <c r="G9" s="182"/>
      <c r="H9" s="13" t="s">
        <v>6</v>
      </c>
      <c r="I9" s="14" t="s">
        <v>7</v>
      </c>
      <c r="J9" s="182"/>
      <c r="K9" s="182"/>
      <c r="L9" s="182"/>
      <c r="M9" s="182"/>
      <c r="N9" s="14" t="s">
        <v>6</v>
      </c>
      <c r="O9" s="14" t="s">
        <v>7</v>
      </c>
      <c r="P9" s="182"/>
      <c r="Q9" s="182"/>
      <c r="R9" s="182"/>
      <c r="S9" s="182"/>
      <c r="T9" s="14" t="s">
        <v>6</v>
      </c>
      <c r="U9" s="14" t="s">
        <v>7</v>
      </c>
      <c r="V9" s="182"/>
      <c r="W9" s="182"/>
      <c r="X9" s="182"/>
      <c r="Y9" s="182"/>
      <c r="Z9" s="14" t="s">
        <v>6</v>
      </c>
      <c r="AA9" s="14" t="s">
        <v>7</v>
      </c>
      <c r="AB9" s="182"/>
      <c r="AC9" s="182"/>
      <c r="AD9" s="182"/>
      <c r="AE9" s="178"/>
    </row>
    <row r="10" spans="1:31" ht="42" customHeight="1">
      <c r="A10" s="172" t="s">
        <v>254</v>
      </c>
      <c r="B10" s="143" t="s">
        <v>255</v>
      </c>
      <c r="C10" s="153">
        <v>2</v>
      </c>
      <c r="D10" s="143" t="s">
        <v>256</v>
      </c>
      <c r="E10" s="143" t="s">
        <v>89</v>
      </c>
      <c r="F10" s="143" t="s">
        <v>257</v>
      </c>
      <c r="G10" s="7" t="s">
        <v>14</v>
      </c>
      <c r="H10" s="149" t="s">
        <v>391</v>
      </c>
      <c r="I10" s="149" t="s">
        <v>392</v>
      </c>
      <c r="J10" s="149">
        <v>2</v>
      </c>
      <c r="K10" s="149" t="s">
        <v>400</v>
      </c>
      <c r="L10" s="79">
        <v>1</v>
      </c>
      <c r="M10" s="151" t="s">
        <v>394</v>
      </c>
      <c r="N10" s="158" t="s">
        <v>391</v>
      </c>
      <c r="O10" s="158" t="s">
        <v>392</v>
      </c>
      <c r="P10" s="242"/>
      <c r="Q10" s="158" t="s">
        <v>435</v>
      </c>
      <c r="R10" s="79">
        <v>1</v>
      </c>
      <c r="S10" s="169" t="s">
        <v>394</v>
      </c>
      <c r="T10" s="163" t="s">
        <v>391</v>
      </c>
      <c r="U10" s="163" t="s">
        <v>392</v>
      </c>
      <c r="V10" s="163" t="s">
        <v>394</v>
      </c>
      <c r="W10" s="163" t="s">
        <v>435</v>
      </c>
      <c r="X10" s="79">
        <v>1</v>
      </c>
      <c r="Y10" s="156" t="s">
        <v>394</v>
      </c>
      <c r="Z10" s="249" t="s">
        <v>391</v>
      </c>
      <c r="AA10" s="249" t="s">
        <v>392</v>
      </c>
      <c r="AB10" s="249" t="s">
        <v>394</v>
      </c>
      <c r="AC10" s="249" t="s">
        <v>435</v>
      </c>
      <c r="AD10" s="79">
        <v>1</v>
      </c>
      <c r="AE10" s="312" t="s">
        <v>794</v>
      </c>
    </row>
    <row r="11" spans="1:31" ht="51.75" customHeight="1">
      <c r="A11" s="173"/>
      <c r="B11" s="137"/>
      <c r="C11" s="154"/>
      <c r="D11" s="137"/>
      <c r="E11" s="137"/>
      <c r="F11" s="137"/>
      <c r="G11" s="8" t="s">
        <v>15</v>
      </c>
      <c r="H11" s="126"/>
      <c r="I11" s="126"/>
      <c r="J11" s="126"/>
      <c r="K11" s="126"/>
      <c r="L11" s="72"/>
      <c r="M11" s="132"/>
      <c r="N11" s="123"/>
      <c r="O11" s="123"/>
      <c r="P11" s="123"/>
      <c r="Q11" s="123"/>
      <c r="R11" s="72"/>
      <c r="S11" s="170"/>
      <c r="T11" s="65"/>
      <c r="U11" s="65"/>
      <c r="V11" s="65"/>
      <c r="W11" s="65"/>
      <c r="X11" s="72"/>
      <c r="Y11" s="75"/>
      <c r="Z11" s="250"/>
      <c r="AA11" s="250"/>
      <c r="AB11" s="250"/>
      <c r="AC11" s="250"/>
      <c r="AD11" s="72"/>
      <c r="AE11" s="313"/>
    </row>
    <row r="12" spans="1:31" ht="51" customHeight="1">
      <c r="A12" s="174"/>
      <c r="B12" s="138"/>
      <c r="C12" s="168"/>
      <c r="D12" s="138"/>
      <c r="E12" s="138"/>
      <c r="F12" s="138"/>
      <c r="G12" s="9" t="s">
        <v>16</v>
      </c>
      <c r="H12" s="150"/>
      <c r="I12" s="150"/>
      <c r="J12" s="150"/>
      <c r="K12" s="150"/>
      <c r="L12" s="80"/>
      <c r="M12" s="160"/>
      <c r="N12" s="159"/>
      <c r="O12" s="159"/>
      <c r="P12" s="159"/>
      <c r="Q12" s="159"/>
      <c r="R12" s="80"/>
      <c r="S12" s="171"/>
      <c r="T12" s="164"/>
      <c r="U12" s="164"/>
      <c r="V12" s="164"/>
      <c r="W12" s="164"/>
      <c r="X12" s="80"/>
      <c r="Y12" s="157"/>
      <c r="Z12" s="251"/>
      <c r="AA12" s="251"/>
      <c r="AB12" s="251"/>
      <c r="AC12" s="251"/>
      <c r="AD12" s="80"/>
      <c r="AE12" s="314"/>
    </row>
    <row r="13" spans="1:31" ht="45.75" customHeight="1">
      <c r="A13" s="172" t="s">
        <v>259</v>
      </c>
      <c r="B13" s="143" t="s">
        <v>395</v>
      </c>
      <c r="C13" s="153">
        <v>1</v>
      </c>
      <c r="D13" s="143" t="s">
        <v>625</v>
      </c>
      <c r="E13" s="143" t="s">
        <v>89</v>
      </c>
      <c r="F13" s="143" t="s">
        <v>13</v>
      </c>
      <c r="G13" s="7" t="s">
        <v>14</v>
      </c>
      <c r="H13" s="149" t="s">
        <v>396</v>
      </c>
      <c r="I13" s="149" t="s">
        <v>392</v>
      </c>
      <c r="J13" s="149">
        <v>6</v>
      </c>
      <c r="K13" s="149" t="s">
        <v>397</v>
      </c>
      <c r="L13" s="79">
        <v>1</v>
      </c>
      <c r="M13" s="151" t="s">
        <v>398</v>
      </c>
      <c r="N13" s="158" t="s">
        <v>396</v>
      </c>
      <c r="O13" s="158" t="s">
        <v>392</v>
      </c>
      <c r="P13" s="158">
        <v>35</v>
      </c>
      <c r="Q13" s="158" t="s">
        <v>436</v>
      </c>
      <c r="R13" s="79">
        <v>1</v>
      </c>
      <c r="S13" s="169" t="s">
        <v>437</v>
      </c>
      <c r="T13" s="163" t="s">
        <v>396</v>
      </c>
      <c r="U13" s="163" t="s">
        <v>392</v>
      </c>
      <c r="V13" s="163">
        <v>57</v>
      </c>
      <c r="W13" s="163" t="s">
        <v>648</v>
      </c>
      <c r="X13" s="79">
        <v>1</v>
      </c>
      <c r="Y13" s="156" t="s">
        <v>437</v>
      </c>
      <c r="Z13" s="249" t="s">
        <v>396</v>
      </c>
      <c r="AA13" s="249" t="s">
        <v>392</v>
      </c>
      <c r="AB13" s="249">
        <v>23</v>
      </c>
      <c r="AC13" s="312" t="s">
        <v>789</v>
      </c>
      <c r="AD13" s="79">
        <v>1</v>
      </c>
      <c r="AE13" s="312" t="s">
        <v>437</v>
      </c>
    </row>
    <row r="14" spans="1:31" ht="48.75" customHeight="1">
      <c r="A14" s="173"/>
      <c r="B14" s="137"/>
      <c r="C14" s="154"/>
      <c r="D14" s="137"/>
      <c r="E14" s="137"/>
      <c r="F14" s="137"/>
      <c r="G14" s="8" t="s">
        <v>15</v>
      </c>
      <c r="H14" s="126"/>
      <c r="I14" s="126"/>
      <c r="J14" s="126"/>
      <c r="K14" s="126"/>
      <c r="L14" s="72"/>
      <c r="M14" s="132"/>
      <c r="N14" s="123"/>
      <c r="O14" s="123"/>
      <c r="P14" s="123"/>
      <c r="Q14" s="123"/>
      <c r="R14" s="72"/>
      <c r="S14" s="170"/>
      <c r="T14" s="65"/>
      <c r="U14" s="65"/>
      <c r="V14" s="65"/>
      <c r="W14" s="65"/>
      <c r="X14" s="72"/>
      <c r="Y14" s="75"/>
      <c r="Z14" s="250"/>
      <c r="AA14" s="250"/>
      <c r="AB14" s="250"/>
      <c r="AC14" s="313"/>
      <c r="AD14" s="72"/>
      <c r="AE14" s="313"/>
    </row>
    <row r="15" spans="1:31" ht="21.75" customHeight="1">
      <c r="A15" s="174"/>
      <c r="B15" s="138"/>
      <c r="C15" s="168"/>
      <c r="D15" s="138"/>
      <c r="E15" s="138"/>
      <c r="F15" s="138"/>
      <c r="G15" s="9" t="s">
        <v>16</v>
      </c>
      <c r="H15" s="150"/>
      <c r="I15" s="150"/>
      <c r="J15" s="150"/>
      <c r="K15" s="150"/>
      <c r="L15" s="80"/>
      <c r="M15" s="160"/>
      <c r="N15" s="159"/>
      <c r="O15" s="159"/>
      <c r="P15" s="159"/>
      <c r="Q15" s="159"/>
      <c r="R15" s="80"/>
      <c r="S15" s="171"/>
      <c r="T15" s="164"/>
      <c r="U15" s="164"/>
      <c r="V15" s="164"/>
      <c r="W15" s="164"/>
      <c r="X15" s="80"/>
      <c r="Y15" s="157"/>
      <c r="Z15" s="251"/>
      <c r="AA15" s="251"/>
      <c r="AB15" s="251"/>
      <c r="AC15" s="314"/>
      <c r="AD15" s="80"/>
      <c r="AE15" s="314"/>
    </row>
    <row r="16" spans="1:31" ht="38.25" customHeight="1">
      <c r="A16" s="143" t="s">
        <v>260</v>
      </c>
      <c r="B16" s="143" t="s">
        <v>261</v>
      </c>
      <c r="C16" s="153">
        <v>12</v>
      </c>
      <c r="D16" s="143" t="s">
        <v>438</v>
      </c>
      <c r="E16" s="143" t="s">
        <v>89</v>
      </c>
      <c r="F16" s="143" t="s">
        <v>13</v>
      </c>
      <c r="G16" s="7" t="s">
        <v>14</v>
      </c>
      <c r="H16" s="149" t="s">
        <v>399</v>
      </c>
      <c r="I16" s="149" t="s">
        <v>258</v>
      </c>
      <c r="J16" s="149">
        <v>53</v>
      </c>
      <c r="K16" s="149" t="s">
        <v>393</v>
      </c>
      <c r="L16" s="79">
        <v>1</v>
      </c>
      <c r="M16" s="151" t="s">
        <v>394</v>
      </c>
      <c r="N16" s="158" t="s">
        <v>399</v>
      </c>
      <c r="O16" s="158" t="s">
        <v>258</v>
      </c>
      <c r="P16" s="158">
        <v>12</v>
      </c>
      <c r="Q16" s="158" t="s">
        <v>439</v>
      </c>
      <c r="R16" s="79">
        <v>1</v>
      </c>
      <c r="S16" s="169" t="s">
        <v>394</v>
      </c>
      <c r="T16" s="163" t="s">
        <v>399</v>
      </c>
      <c r="U16" s="163" t="s">
        <v>258</v>
      </c>
      <c r="V16" s="163">
        <v>14</v>
      </c>
      <c r="W16" s="163" t="s">
        <v>649</v>
      </c>
      <c r="X16" s="79">
        <v>1</v>
      </c>
      <c r="Y16" s="156" t="s">
        <v>394</v>
      </c>
      <c r="Z16" s="249" t="s">
        <v>399</v>
      </c>
      <c r="AA16" s="249" t="s">
        <v>258</v>
      </c>
      <c r="AB16" s="249">
        <v>12</v>
      </c>
      <c r="AC16" s="249" t="s">
        <v>790</v>
      </c>
      <c r="AD16" s="79">
        <v>1</v>
      </c>
      <c r="AE16" s="312" t="s">
        <v>394</v>
      </c>
    </row>
    <row r="17" spans="1:31" ht="50.25" customHeight="1">
      <c r="A17" s="137"/>
      <c r="B17" s="137"/>
      <c r="C17" s="154"/>
      <c r="D17" s="137"/>
      <c r="E17" s="137"/>
      <c r="F17" s="137"/>
      <c r="G17" s="8" t="s">
        <v>15</v>
      </c>
      <c r="H17" s="126"/>
      <c r="I17" s="126"/>
      <c r="J17" s="126"/>
      <c r="K17" s="126"/>
      <c r="L17" s="72"/>
      <c r="M17" s="132"/>
      <c r="N17" s="123"/>
      <c r="O17" s="123"/>
      <c r="P17" s="123"/>
      <c r="Q17" s="123"/>
      <c r="R17" s="72"/>
      <c r="S17" s="170"/>
      <c r="T17" s="65"/>
      <c r="U17" s="65"/>
      <c r="V17" s="65"/>
      <c r="W17" s="65"/>
      <c r="X17" s="72"/>
      <c r="Y17" s="75"/>
      <c r="Z17" s="250"/>
      <c r="AA17" s="250"/>
      <c r="AB17" s="250"/>
      <c r="AC17" s="250"/>
      <c r="AD17" s="72"/>
      <c r="AE17" s="313"/>
    </row>
    <row r="18" spans="1:31" ht="25.5" customHeight="1">
      <c r="A18" s="138"/>
      <c r="B18" s="138"/>
      <c r="C18" s="168"/>
      <c r="D18" s="138"/>
      <c r="E18" s="138"/>
      <c r="F18" s="138"/>
      <c r="G18" s="9" t="s">
        <v>16</v>
      </c>
      <c r="H18" s="150"/>
      <c r="I18" s="150"/>
      <c r="J18" s="150"/>
      <c r="K18" s="150"/>
      <c r="L18" s="80"/>
      <c r="M18" s="160"/>
      <c r="N18" s="159"/>
      <c r="O18" s="159"/>
      <c r="P18" s="159"/>
      <c r="Q18" s="159"/>
      <c r="R18" s="80"/>
      <c r="S18" s="171"/>
      <c r="T18" s="164"/>
      <c r="U18" s="164"/>
      <c r="V18" s="164"/>
      <c r="W18" s="164"/>
      <c r="X18" s="80"/>
      <c r="Y18" s="157"/>
      <c r="Z18" s="251"/>
      <c r="AA18" s="251"/>
      <c r="AB18" s="251"/>
      <c r="AC18" s="251"/>
      <c r="AD18" s="80"/>
      <c r="AE18" s="314"/>
    </row>
    <row r="19" spans="1:31" ht="39" customHeight="1">
      <c r="A19" s="172" t="s">
        <v>262</v>
      </c>
      <c r="B19" s="143" t="s">
        <v>263</v>
      </c>
      <c r="C19" s="166">
        <v>1</v>
      </c>
      <c r="D19" s="143" t="s">
        <v>440</v>
      </c>
      <c r="E19" s="143" t="s">
        <v>89</v>
      </c>
      <c r="F19" s="143" t="s">
        <v>13</v>
      </c>
      <c r="G19" s="7" t="s">
        <v>14</v>
      </c>
      <c r="H19" s="149" t="s">
        <v>391</v>
      </c>
      <c r="I19" s="149" t="s">
        <v>264</v>
      </c>
      <c r="J19" s="149">
        <v>10148</v>
      </c>
      <c r="K19" s="149" t="s">
        <v>401</v>
      </c>
      <c r="L19" s="79">
        <v>1</v>
      </c>
      <c r="M19" s="151" t="s">
        <v>402</v>
      </c>
      <c r="N19" s="158" t="s">
        <v>391</v>
      </c>
      <c r="O19" s="158" t="s">
        <v>264</v>
      </c>
      <c r="P19" s="158">
        <v>12543</v>
      </c>
      <c r="Q19" s="158" t="s">
        <v>441</v>
      </c>
      <c r="R19" s="79">
        <v>1</v>
      </c>
      <c r="S19" s="169" t="s">
        <v>402</v>
      </c>
      <c r="T19" s="163" t="s">
        <v>391</v>
      </c>
      <c r="U19" s="163" t="s">
        <v>264</v>
      </c>
      <c r="V19" s="163">
        <v>12092</v>
      </c>
      <c r="W19" s="163" t="s">
        <v>650</v>
      </c>
      <c r="X19" s="79">
        <v>1</v>
      </c>
      <c r="Y19" s="156" t="s">
        <v>402</v>
      </c>
      <c r="Z19" s="249" t="s">
        <v>391</v>
      </c>
      <c r="AA19" s="249" t="s">
        <v>264</v>
      </c>
      <c r="AB19" s="249">
        <v>11684</v>
      </c>
      <c r="AC19" s="249" t="s">
        <v>791</v>
      </c>
      <c r="AD19" s="79">
        <v>1</v>
      </c>
      <c r="AE19" s="312" t="s">
        <v>792</v>
      </c>
    </row>
    <row r="20" spans="1:31" ht="48.75" customHeight="1">
      <c r="A20" s="173"/>
      <c r="B20" s="137"/>
      <c r="C20" s="137"/>
      <c r="D20" s="137"/>
      <c r="E20" s="137"/>
      <c r="F20" s="137"/>
      <c r="G20" s="8" t="s">
        <v>15</v>
      </c>
      <c r="H20" s="126"/>
      <c r="I20" s="126"/>
      <c r="J20" s="126"/>
      <c r="K20" s="126"/>
      <c r="L20" s="72"/>
      <c r="M20" s="132"/>
      <c r="N20" s="123"/>
      <c r="O20" s="123"/>
      <c r="P20" s="123"/>
      <c r="Q20" s="123"/>
      <c r="R20" s="72"/>
      <c r="S20" s="170"/>
      <c r="T20" s="65"/>
      <c r="U20" s="65"/>
      <c r="V20" s="65"/>
      <c r="W20" s="65"/>
      <c r="X20" s="72"/>
      <c r="Y20" s="75"/>
      <c r="Z20" s="250"/>
      <c r="AA20" s="250"/>
      <c r="AB20" s="250"/>
      <c r="AC20" s="250"/>
      <c r="AD20" s="72"/>
      <c r="AE20" s="313"/>
    </row>
    <row r="21" spans="1:31" ht="54.75" customHeight="1">
      <c r="A21" s="174"/>
      <c r="B21" s="138"/>
      <c r="C21" s="138"/>
      <c r="D21" s="138"/>
      <c r="E21" s="138"/>
      <c r="F21" s="138"/>
      <c r="G21" s="10" t="s">
        <v>16</v>
      </c>
      <c r="H21" s="150"/>
      <c r="I21" s="150"/>
      <c r="J21" s="150"/>
      <c r="K21" s="150"/>
      <c r="L21" s="80"/>
      <c r="M21" s="160"/>
      <c r="N21" s="159"/>
      <c r="O21" s="159"/>
      <c r="P21" s="159"/>
      <c r="Q21" s="159"/>
      <c r="R21" s="80"/>
      <c r="S21" s="171"/>
      <c r="T21" s="164"/>
      <c r="U21" s="164"/>
      <c r="V21" s="164"/>
      <c r="W21" s="164"/>
      <c r="X21" s="80"/>
      <c r="Y21" s="157"/>
      <c r="Z21" s="251"/>
      <c r="AA21" s="251"/>
      <c r="AB21" s="251"/>
      <c r="AC21" s="251"/>
      <c r="AD21" s="80"/>
      <c r="AE21" s="314"/>
    </row>
    <row r="22" spans="1:31" ht="45.75" customHeight="1">
      <c r="A22" s="172" t="s">
        <v>265</v>
      </c>
      <c r="B22" s="143" t="s">
        <v>266</v>
      </c>
      <c r="C22" s="166">
        <v>1</v>
      </c>
      <c r="D22" s="143" t="s">
        <v>442</v>
      </c>
      <c r="E22" s="143" t="s">
        <v>89</v>
      </c>
      <c r="F22" s="143" t="s">
        <v>13</v>
      </c>
      <c r="G22" s="7" t="s">
        <v>14</v>
      </c>
      <c r="H22" s="149" t="s">
        <v>391</v>
      </c>
      <c r="I22" s="149" t="s">
        <v>267</v>
      </c>
      <c r="J22" s="149">
        <v>6475</v>
      </c>
      <c r="K22" s="149" t="s">
        <v>443</v>
      </c>
      <c r="L22" s="79">
        <v>1</v>
      </c>
      <c r="M22" s="151" t="s">
        <v>403</v>
      </c>
      <c r="N22" s="158" t="s">
        <v>391</v>
      </c>
      <c r="O22" s="158" t="s">
        <v>267</v>
      </c>
      <c r="P22" s="158">
        <v>8178</v>
      </c>
      <c r="Q22" s="158" t="s">
        <v>444</v>
      </c>
      <c r="R22" s="79">
        <v>1</v>
      </c>
      <c r="S22" s="169" t="s">
        <v>445</v>
      </c>
      <c r="T22" s="163" t="s">
        <v>391</v>
      </c>
      <c r="U22" s="163" t="s">
        <v>267</v>
      </c>
      <c r="V22" s="163">
        <v>10927</v>
      </c>
      <c r="W22" s="163" t="s">
        <v>651</v>
      </c>
      <c r="X22" s="79">
        <v>1</v>
      </c>
      <c r="Y22" s="156" t="s">
        <v>445</v>
      </c>
      <c r="Z22" s="249" t="s">
        <v>391</v>
      </c>
      <c r="AA22" s="249" t="s">
        <v>267</v>
      </c>
      <c r="AB22" s="249">
        <v>13598</v>
      </c>
      <c r="AC22" s="249" t="s">
        <v>793</v>
      </c>
      <c r="AD22" s="79">
        <v>1</v>
      </c>
      <c r="AE22" s="312" t="s">
        <v>445</v>
      </c>
    </row>
    <row r="23" spans="1:31" ht="55.5" customHeight="1">
      <c r="A23" s="173"/>
      <c r="B23" s="137"/>
      <c r="C23" s="137"/>
      <c r="D23" s="137"/>
      <c r="E23" s="137"/>
      <c r="F23" s="137"/>
      <c r="G23" s="8" t="s">
        <v>15</v>
      </c>
      <c r="H23" s="126"/>
      <c r="I23" s="126"/>
      <c r="J23" s="126"/>
      <c r="K23" s="126"/>
      <c r="L23" s="72"/>
      <c r="M23" s="132"/>
      <c r="N23" s="123"/>
      <c r="O23" s="123"/>
      <c r="P23" s="123"/>
      <c r="Q23" s="123"/>
      <c r="R23" s="72"/>
      <c r="S23" s="170"/>
      <c r="T23" s="65"/>
      <c r="U23" s="65"/>
      <c r="V23" s="65"/>
      <c r="W23" s="65"/>
      <c r="X23" s="72"/>
      <c r="Y23" s="75"/>
      <c r="Z23" s="250"/>
      <c r="AA23" s="250"/>
      <c r="AB23" s="250"/>
      <c r="AC23" s="250"/>
      <c r="AD23" s="72"/>
      <c r="AE23" s="313"/>
    </row>
    <row r="24" spans="1:31" ht="21" customHeight="1">
      <c r="A24" s="174"/>
      <c r="B24" s="138"/>
      <c r="C24" s="138"/>
      <c r="D24" s="138"/>
      <c r="E24" s="138"/>
      <c r="F24" s="138"/>
      <c r="G24" s="9" t="s">
        <v>16</v>
      </c>
      <c r="H24" s="150"/>
      <c r="I24" s="150"/>
      <c r="J24" s="150"/>
      <c r="K24" s="150"/>
      <c r="L24" s="80"/>
      <c r="M24" s="160"/>
      <c r="N24" s="159"/>
      <c r="O24" s="159"/>
      <c r="P24" s="159"/>
      <c r="Q24" s="159"/>
      <c r="R24" s="80"/>
      <c r="S24" s="171"/>
      <c r="T24" s="164"/>
      <c r="U24" s="164"/>
      <c r="V24" s="164"/>
      <c r="W24" s="164"/>
      <c r="X24" s="80"/>
      <c r="Y24" s="157"/>
      <c r="Z24" s="251"/>
      <c r="AA24" s="251"/>
      <c r="AB24" s="251"/>
      <c r="AC24" s="251"/>
      <c r="AD24" s="80"/>
      <c r="AE24" s="314"/>
    </row>
    <row r="25" spans="1:31" ht="42" customHeight="1">
      <c r="A25" s="172" t="s">
        <v>251</v>
      </c>
      <c r="B25" s="143" t="s">
        <v>268</v>
      </c>
      <c r="C25" s="153">
        <v>1</v>
      </c>
      <c r="D25" s="143" t="s">
        <v>119</v>
      </c>
      <c r="E25" s="143" t="s">
        <v>89</v>
      </c>
      <c r="F25" s="143" t="s">
        <v>13</v>
      </c>
      <c r="G25" s="7" t="s">
        <v>14</v>
      </c>
      <c r="H25" s="149" t="s">
        <v>391</v>
      </c>
      <c r="I25" s="149" t="s">
        <v>269</v>
      </c>
      <c r="J25" s="149"/>
      <c r="K25" s="149" t="s">
        <v>269</v>
      </c>
      <c r="L25" s="397" t="s">
        <v>269</v>
      </c>
      <c r="M25" s="151"/>
      <c r="N25" s="158" t="s">
        <v>391</v>
      </c>
      <c r="O25" s="158" t="s">
        <v>269</v>
      </c>
      <c r="P25" s="158"/>
      <c r="Q25" s="158" t="s">
        <v>269</v>
      </c>
      <c r="R25" s="397" t="s">
        <v>269</v>
      </c>
      <c r="S25" s="169"/>
      <c r="T25" s="163" t="s">
        <v>391</v>
      </c>
      <c r="U25" s="163" t="s">
        <v>269</v>
      </c>
      <c r="V25" s="163"/>
      <c r="W25" s="163" t="s">
        <v>269</v>
      </c>
      <c r="X25" s="397" t="s">
        <v>269</v>
      </c>
      <c r="Y25" s="156"/>
      <c r="Z25" s="249" t="s">
        <v>391</v>
      </c>
      <c r="AA25" s="249" t="s">
        <v>269</v>
      </c>
      <c r="AB25" s="249"/>
      <c r="AC25" s="249" t="s">
        <v>269</v>
      </c>
      <c r="AD25" s="397" t="s">
        <v>269</v>
      </c>
      <c r="AE25" s="312" t="s">
        <v>269</v>
      </c>
    </row>
    <row r="26" spans="1:31" ht="51.75" customHeight="1">
      <c r="A26" s="173"/>
      <c r="B26" s="137"/>
      <c r="C26" s="154"/>
      <c r="D26" s="137"/>
      <c r="E26" s="137"/>
      <c r="F26" s="137"/>
      <c r="G26" s="8" t="s">
        <v>15</v>
      </c>
      <c r="H26" s="126"/>
      <c r="I26" s="126"/>
      <c r="J26" s="126"/>
      <c r="K26" s="126"/>
      <c r="L26" s="398"/>
      <c r="M26" s="132"/>
      <c r="N26" s="123"/>
      <c r="O26" s="123"/>
      <c r="P26" s="123"/>
      <c r="Q26" s="123"/>
      <c r="R26" s="398"/>
      <c r="S26" s="170"/>
      <c r="T26" s="65"/>
      <c r="U26" s="65"/>
      <c r="V26" s="65"/>
      <c r="W26" s="65"/>
      <c r="X26" s="398"/>
      <c r="Y26" s="75"/>
      <c r="Z26" s="250"/>
      <c r="AA26" s="250"/>
      <c r="AB26" s="250"/>
      <c r="AC26" s="250"/>
      <c r="AD26" s="398"/>
      <c r="AE26" s="313"/>
    </row>
    <row r="27" spans="1:31" ht="62.25" customHeight="1">
      <c r="A27" s="174"/>
      <c r="B27" s="138"/>
      <c r="C27" s="168"/>
      <c r="D27" s="138"/>
      <c r="E27" s="138"/>
      <c r="F27" s="138"/>
      <c r="G27" s="9" t="s">
        <v>16</v>
      </c>
      <c r="H27" s="150"/>
      <c r="I27" s="150"/>
      <c r="J27" s="150"/>
      <c r="K27" s="150"/>
      <c r="L27" s="399"/>
      <c r="M27" s="160"/>
      <c r="N27" s="159"/>
      <c r="O27" s="159"/>
      <c r="P27" s="159"/>
      <c r="Q27" s="159"/>
      <c r="R27" s="399"/>
      <c r="S27" s="171"/>
      <c r="T27" s="164"/>
      <c r="U27" s="164"/>
      <c r="V27" s="164"/>
      <c r="W27" s="164"/>
      <c r="X27" s="399"/>
      <c r="Y27" s="157"/>
      <c r="Z27" s="251"/>
      <c r="AA27" s="251"/>
      <c r="AB27" s="251"/>
      <c r="AC27" s="251"/>
      <c r="AD27" s="399"/>
      <c r="AE27" s="314"/>
    </row>
    <row r="28" spans="1:30" ht="12.75">
      <c r="A28" s="21" t="s">
        <v>71</v>
      </c>
      <c r="L28" s="17">
        <f>(SUM(L10:L27))/5</f>
        <v>1</v>
      </c>
      <c r="R28" s="17">
        <f>(SUM(R10:R27))/5</f>
        <v>1</v>
      </c>
      <c r="X28" s="17">
        <f>(SUM(X10:X27))/5</f>
        <v>1</v>
      </c>
      <c r="AD28" s="17">
        <f>(SUM(AD10:AD27))/5</f>
        <v>1</v>
      </c>
    </row>
  </sheetData>
  <sheetProtection/>
  <mergeCells count="217">
    <mergeCell ref="AB22:AB24"/>
    <mergeCell ref="AC22:AC24"/>
    <mergeCell ref="AD22:AD24"/>
    <mergeCell ref="AE22:AE24"/>
    <mergeCell ref="AB25:AB27"/>
    <mergeCell ref="AC25:AC27"/>
    <mergeCell ref="AD25:AD27"/>
    <mergeCell ref="AE25:AE27"/>
    <mergeCell ref="AC16:AC18"/>
    <mergeCell ref="AD16:AD18"/>
    <mergeCell ref="AE16:AE18"/>
    <mergeCell ref="AB19:AB21"/>
    <mergeCell ref="AC19:AC21"/>
    <mergeCell ref="AD19:AD21"/>
    <mergeCell ref="AE19:AE21"/>
    <mergeCell ref="AB16:AB18"/>
    <mergeCell ref="AB10:AB12"/>
    <mergeCell ref="AC10:AC12"/>
    <mergeCell ref="AD10:AD12"/>
    <mergeCell ref="AE10:AE12"/>
    <mergeCell ref="AB13:AB15"/>
    <mergeCell ref="AC13:AC15"/>
    <mergeCell ref="AD13:AD15"/>
    <mergeCell ref="AE13:AE15"/>
    <mergeCell ref="X8:X9"/>
    <mergeCell ref="Z8:AA8"/>
    <mergeCell ref="AB8:AB9"/>
    <mergeCell ref="AC8:AC9"/>
    <mergeCell ref="AD8:AD9"/>
    <mergeCell ref="AE8:AE9"/>
    <mergeCell ref="Y8:Y9"/>
    <mergeCell ref="M8:M9"/>
    <mergeCell ref="N8:O8"/>
    <mergeCell ref="R8:R9"/>
    <mergeCell ref="S8:S9"/>
    <mergeCell ref="T8:U8"/>
    <mergeCell ref="W8:W9"/>
    <mergeCell ref="P8:P9"/>
    <mergeCell ref="Q8:Q9"/>
    <mergeCell ref="C1:AE4"/>
    <mergeCell ref="D5:AE5"/>
    <mergeCell ref="A6:AE6"/>
    <mergeCell ref="N7:S7"/>
    <mergeCell ref="T7:Y7"/>
    <mergeCell ref="Z7:AE7"/>
    <mergeCell ref="A1:B4"/>
    <mergeCell ref="A5:B5"/>
    <mergeCell ref="A7:G7"/>
    <mergeCell ref="H7:M7"/>
    <mergeCell ref="V25:V27"/>
    <mergeCell ref="W25:W27"/>
    <mergeCell ref="X25:X27"/>
    <mergeCell ref="Y25:Y27"/>
    <mergeCell ref="Z25:Z27"/>
    <mergeCell ref="AA25:AA27"/>
    <mergeCell ref="P25:P27"/>
    <mergeCell ref="Q25:Q27"/>
    <mergeCell ref="R25:R27"/>
    <mergeCell ref="S25:S27"/>
    <mergeCell ref="T25:T27"/>
    <mergeCell ref="U25:U27"/>
    <mergeCell ref="J25:J27"/>
    <mergeCell ref="K25:K27"/>
    <mergeCell ref="L25:L27"/>
    <mergeCell ref="M25:M27"/>
    <mergeCell ref="N25:N27"/>
    <mergeCell ref="O25:O27"/>
    <mergeCell ref="Z22:Z24"/>
    <mergeCell ref="AA22:AA24"/>
    <mergeCell ref="A25:A27"/>
    <mergeCell ref="B25:B27"/>
    <mergeCell ref="C25:C27"/>
    <mergeCell ref="D25:D27"/>
    <mergeCell ref="E25:E27"/>
    <mergeCell ref="F25:F27"/>
    <mergeCell ref="H25:H27"/>
    <mergeCell ref="I25:I27"/>
    <mergeCell ref="T22:T24"/>
    <mergeCell ref="U22:U24"/>
    <mergeCell ref="V22:V24"/>
    <mergeCell ref="W22:W24"/>
    <mergeCell ref="X22:X24"/>
    <mergeCell ref="Y22:Y24"/>
    <mergeCell ref="N22:N24"/>
    <mergeCell ref="O22:O24"/>
    <mergeCell ref="P22:P24"/>
    <mergeCell ref="Q22:Q24"/>
    <mergeCell ref="R22:R24"/>
    <mergeCell ref="S22:S24"/>
    <mergeCell ref="H22:H24"/>
    <mergeCell ref="I22:I24"/>
    <mergeCell ref="J22:J24"/>
    <mergeCell ref="K22:K24"/>
    <mergeCell ref="L22:L24"/>
    <mergeCell ref="M22:M24"/>
    <mergeCell ref="A22:A24"/>
    <mergeCell ref="B22:B24"/>
    <mergeCell ref="C22:C24"/>
    <mergeCell ref="D22:D24"/>
    <mergeCell ref="E22:E24"/>
    <mergeCell ref="F22:F24"/>
    <mergeCell ref="X19:X21"/>
    <mergeCell ref="Y19:Y21"/>
    <mergeCell ref="Z19:Z21"/>
    <mergeCell ref="AA19:AA21"/>
    <mergeCell ref="R19:R21"/>
    <mergeCell ref="S19:S21"/>
    <mergeCell ref="T19:T21"/>
    <mergeCell ref="U19:U21"/>
    <mergeCell ref="V19:V21"/>
    <mergeCell ref="W19:W21"/>
    <mergeCell ref="L19:L21"/>
    <mergeCell ref="M19:M21"/>
    <mergeCell ref="N19:N21"/>
    <mergeCell ref="O19:O21"/>
    <mergeCell ref="P19:P21"/>
    <mergeCell ref="Q19:Q21"/>
    <mergeCell ref="Z16:Z18"/>
    <mergeCell ref="AA16:AA18"/>
    <mergeCell ref="A19:A21"/>
    <mergeCell ref="B19:B21"/>
    <mergeCell ref="C19:C21"/>
    <mergeCell ref="D19:D21"/>
    <mergeCell ref="E19:E21"/>
    <mergeCell ref="F19:F21"/>
    <mergeCell ref="J19:J21"/>
    <mergeCell ref="K19:K21"/>
    <mergeCell ref="S16:S18"/>
    <mergeCell ref="T16:T18"/>
    <mergeCell ref="U16:U18"/>
    <mergeCell ref="V16:V18"/>
    <mergeCell ref="X16:X18"/>
    <mergeCell ref="Y16:Y18"/>
    <mergeCell ref="W16:W18"/>
    <mergeCell ref="X13:X15"/>
    <mergeCell ref="Y13:Y15"/>
    <mergeCell ref="Z13:Z15"/>
    <mergeCell ref="AA13:AA15"/>
    <mergeCell ref="A16:A18"/>
    <mergeCell ref="B16:B18"/>
    <mergeCell ref="C16:C18"/>
    <mergeCell ref="D16:D18"/>
    <mergeCell ref="E16:E18"/>
    <mergeCell ref="F16:F18"/>
    <mergeCell ref="Y10:Y12"/>
    <mergeCell ref="Z10:Z12"/>
    <mergeCell ref="AA10:AA12"/>
    <mergeCell ref="A13:A15"/>
    <mergeCell ref="B13:B15"/>
    <mergeCell ref="C13:C15"/>
    <mergeCell ref="D13:D15"/>
    <mergeCell ref="E13:E15"/>
    <mergeCell ref="F13:F15"/>
    <mergeCell ref="H13:H15"/>
    <mergeCell ref="J8:J9"/>
    <mergeCell ref="A10:A12"/>
    <mergeCell ref="B10:B12"/>
    <mergeCell ref="C10:C12"/>
    <mergeCell ref="D10:D12"/>
    <mergeCell ref="E10:E12"/>
    <mergeCell ref="F10:F12"/>
    <mergeCell ref="A8:A9"/>
    <mergeCell ref="B8:B9"/>
    <mergeCell ref="C8:C9"/>
    <mergeCell ref="D8:D9"/>
    <mergeCell ref="H10:H12"/>
    <mergeCell ref="E8:E9"/>
    <mergeCell ref="F8:F9"/>
    <mergeCell ref="G8:G9"/>
    <mergeCell ref="H8:I8"/>
    <mergeCell ref="I10:I12"/>
    <mergeCell ref="J10:J12"/>
    <mergeCell ref="K10:K12"/>
    <mergeCell ref="L10:L12"/>
    <mergeCell ref="M10:M12"/>
    <mergeCell ref="N10:N12"/>
    <mergeCell ref="O10:O12"/>
    <mergeCell ref="K8:K9"/>
    <mergeCell ref="S10:S12"/>
    <mergeCell ref="V8:V9"/>
    <mergeCell ref="I13:I15"/>
    <mergeCell ref="J13:J15"/>
    <mergeCell ref="K13:K15"/>
    <mergeCell ref="L13:L15"/>
    <mergeCell ref="Q10:Q12"/>
    <mergeCell ref="R10:R12"/>
    <mergeCell ref="U10:U12"/>
    <mergeCell ref="L8:L9"/>
    <mergeCell ref="V10:V12"/>
    <mergeCell ref="W10:W12"/>
    <mergeCell ref="X10:X12"/>
    <mergeCell ref="M13:M15"/>
    <mergeCell ref="N13:N15"/>
    <mergeCell ref="O13:O15"/>
    <mergeCell ref="P13:P15"/>
    <mergeCell ref="Q13:Q15"/>
    <mergeCell ref="U13:U15"/>
    <mergeCell ref="S13:S15"/>
    <mergeCell ref="T13:T15"/>
    <mergeCell ref="K16:K18"/>
    <mergeCell ref="P10:P12"/>
    <mergeCell ref="H19:H21"/>
    <mergeCell ref="I19:I21"/>
    <mergeCell ref="M16:M18"/>
    <mergeCell ref="N16:N18"/>
    <mergeCell ref="O16:O18"/>
    <mergeCell ref="L16:L18"/>
    <mergeCell ref="V13:V15"/>
    <mergeCell ref="W13:W15"/>
    <mergeCell ref="R16:R18"/>
    <mergeCell ref="T10:T12"/>
    <mergeCell ref="H16:H18"/>
    <mergeCell ref="I16:I18"/>
    <mergeCell ref="J16:J18"/>
    <mergeCell ref="Q16:Q18"/>
    <mergeCell ref="P16:P18"/>
    <mergeCell ref="R13:R15"/>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AUDITORA_CAMU</dc:creator>
  <cp:keywords/>
  <dc:description/>
  <cp:lastModifiedBy>SISTEMAS</cp:lastModifiedBy>
  <dcterms:created xsi:type="dcterms:W3CDTF">2013-04-02T20:20:06Z</dcterms:created>
  <dcterms:modified xsi:type="dcterms:W3CDTF">2018-02-23T14:10:14Z</dcterms:modified>
  <cp:category/>
  <cp:version/>
  <cp:contentType/>
  <cp:contentStatus/>
</cp:coreProperties>
</file>